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S:\Střet zájmů\Vzory tiskopisů OSZ\Vzory oznámení\Naše formuláře\ročník 2024\Průb. oz. 2022, fixace obddobí, Průb. oz. 2023, zveřejněno 0x.2024\Průběžné oznámení  2022, zafix. období, zveřejněno 0x.2024, verze 12.2022\"/>
    </mc:Choice>
  </mc:AlternateContent>
  <xr:revisionPtr revIDLastSave="0" documentId="13_ncr:1_{14CE4053-AE3D-4218-AB7D-3227AAACF0CB}" xr6:coauthVersionLast="47" xr6:coauthVersionMax="47" xr10:uidLastSave="{00000000-0000-0000-0000-000000000000}"/>
  <workbookProtection workbookAlgorithmName="SHA-512" workbookHashValue="monhMfevrpc7kPTWNoLuSPxBhbJbZgSSJjCwjRthWk1s8p/g6GzZz+6q/htDZY8diIIa002PPAxW7xou0732gA==" workbookSaltValue="DhcnU9mCU7Ghk3vcRBpQnQ=="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Oznámení!$A$1:$D$290</definedName>
    <definedName name="Vstupní">Oznámení!$B$27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7" l="1"/>
  <c r="B7" i="17"/>
  <c r="A1" i="25" l="1"/>
  <c r="A1" i="27"/>
  <c r="A1" i="26"/>
  <c r="A1" i="24"/>
  <c r="A1" i="23"/>
  <c r="A1" i="22"/>
  <c r="A1" i="21"/>
  <c r="A1" i="20"/>
  <c r="A1" i="19"/>
  <c r="A1" i="18"/>
  <c r="A1" i="17"/>
  <c r="A1" i="16"/>
  <c r="A1" i="15"/>
  <c r="A140" i="20" l="1"/>
  <c r="A139" i="20"/>
  <c r="A129" i="20"/>
  <c r="A128" i="20"/>
  <c r="A118" i="20"/>
  <c r="A117" i="20"/>
  <c r="A106" i="20"/>
  <c r="A107" i="20"/>
  <c r="A96" i="20"/>
  <c r="A95" i="20"/>
  <c r="A85" i="20"/>
  <c r="A84" i="20"/>
  <c r="A69" i="20"/>
  <c r="A68" i="20"/>
  <c r="A58" i="20"/>
  <c r="A57" i="20"/>
  <c r="A47" i="20"/>
  <c r="A46" i="20"/>
  <c r="A36" i="20"/>
  <c r="A35" i="20"/>
  <c r="A25" i="20"/>
  <c r="A24" i="20"/>
  <c r="A14" i="20"/>
  <c r="A13" i="20"/>
  <c r="A78" i="19"/>
  <c r="A73" i="19"/>
  <c r="A68" i="19"/>
  <c r="A63" i="19"/>
  <c r="A58" i="19"/>
  <c r="A53"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2" i="18"/>
  <c r="A29" i="18"/>
  <c r="A28" i="18"/>
  <c r="A27" i="18"/>
  <c r="A23" i="18"/>
  <c r="A18"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39" i="1" l="1"/>
  <c r="A138" i="1"/>
  <c r="A123" i="1"/>
  <c r="A121" i="1"/>
  <c r="A116" i="1"/>
  <c r="A115" i="1"/>
  <c r="A114" i="1"/>
  <c r="A112" i="1"/>
  <c r="A107" i="1"/>
  <c r="A106" i="1"/>
  <c r="A105" i="1"/>
  <c r="A103" i="1"/>
  <c r="A98" i="1"/>
  <c r="A97" i="1"/>
  <c r="A96" i="1"/>
  <c r="A94" i="1"/>
  <c r="A83" i="1"/>
  <c r="A82" i="1"/>
  <c r="A81" i="1"/>
  <c r="A78" i="1"/>
  <c r="A77" i="1"/>
  <c r="A68" i="1"/>
  <c r="A67" i="1"/>
  <c r="A66" i="1"/>
  <c r="A65" i="1"/>
  <c r="A57" i="1"/>
  <c r="A56" i="1"/>
  <c r="A55" i="1"/>
  <c r="A47" i="1"/>
  <c r="A46" i="1"/>
  <c r="A45" i="1"/>
  <c r="A38" i="1" l="1"/>
  <c r="A144" i="1"/>
  <c r="A146" i="20"/>
  <c r="A135" i="20"/>
  <c r="A124" i="20"/>
  <c r="A113" i="20"/>
  <c r="A102" i="20"/>
  <c r="A91" i="20"/>
  <c r="A75" i="20"/>
  <c r="A64" i="20"/>
  <c r="A53" i="20"/>
  <c r="A42" i="20"/>
  <c r="A31" i="20"/>
  <c r="A20" i="20"/>
  <c r="A145" i="20"/>
  <c r="A134" i="20"/>
  <c r="A123" i="20"/>
  <c r="A112" i="20"/>
  <c r="A101" i="20"/>
  <c r="A90" i="20"/>
  <c r="A74" i="20"/>
  <c r="A63" i="20"/>
  <c r="A52" i="20"/>
  <c r="A41" i="20"/>
  <c r="A30" i="20"/>
  <c r="A19" i="20"/>
  <c r="A100" i="20"/>
  <c r="A133" i="20"/>
  <c r="A73" i="20"/>
  <c r="A29" i="20"/>
  <c r="A145" i="1"/>
  <c r="E1" i="27"/>
  <c r="E1" i="21"/>
  <c r="E1" i="20"/>
  <c r="E1" i="19"/>
  <c r="E1" i="18"/>
  <c r="E1" i="17"/>
  <c r="E1" i="15"/>
  <c r="A33" i="1" l="1"/>
  <c r="A31" i="1"/>
  <c r="A234" i="1"/>
  <c r="A228" i="1"/>
  <c r="A222" i="1"/>
  <c r="A212" i="1"/>
  <c r="A202" i="1"/>
  <c r="A192" i="1"/>
  <c r="A179" i="1"/>
  <c r="A178" i="1"/>
  <c r="A166" i="1"/>
  <c r="A156" i="1"/>
  <c r="A153" i="1"/>
  <c r="A147" i="1"/>
  <c r="A140" i="1"/>
  <c r="B7" i="18"/>
  <c r="E1"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61" i="1"/>
  <c r="A239" i="1"/>
  <c r="A182" i="1"/>
  <c r="A172" i="1"/>
  <c r="A160" i="1"/>
  <c r="A150" i="1"/>
  <c r="A126" i="1"/>
  <c r="A88" i="1"/>
  <c r="A73" i="1"/>
  <c r="A62" i="1"/>
  <c r="A52"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B8" i="15" l="1"/>
  <c r="B8" i="17"/>
  <c r="B8" i="19"/>
  <c r="B8" i="21"/>
  <c r="B8" i="20"/>
  <c r="B8" i="25"/>
  <c r="B8" i="18"/>
  <c r="B8" i="26"/>
  <c r="B8" i="24"/>
  <c r="B8" i="23"/>
  <c r="B8" i="27"/>
  <c r="B8" i="16"/>
  <c r="B8" i="22"/>
  <c r="L28" i="28"/>
  <c r="L16" i="28"/>
  <c r="L39" i="28"/>
  <c r="L15" i="28"/>
  <c r="L27" i="28"/>
  <c r="L3" i="28"/>
  <c r="L4" i="28"/>
  <c r="E1" i="26"/>
  <c r="E1" i="24"/>
  <c r="E1" i="23"/>
  <c r="E1" i="22"/>
  <c r="B7" i="25"/>
  <c r="A80" i="27"/>
  <c r="A76" i="27"/>
  <c r="A72" i="27"/>
  <c r="A68" i="27"/>
  <c r="A64" i="27"/>
  <c r="A60" i="27"/>
  <c r="A56" i="27"/>
  <c r="A52" i="27"/>
  <c r="A48" i="27"/>
  <c r="A44" i="27"/>
  <c r="A40" i="27"/>
  <c r="A36" i="27"/>
  <c r="A32" i="27"/>
  <c r="A28" i="27"/>
  <c r="A24" i="27"/>
  <c r="A20" i="27"/>
  <c r="A16" i="27"/>
  <c r="A12" i="27"/>
  <c r="B7" i="27"/>
  <c r="A77" i="26"/>
  <c r="A72" i="26"/>
  <c r="A67" i="26"/>
  <c r="A62" i="26"/>
  <c r="A57" i="26"/>
  <c r="A52" i="26"/>
  <c r="A47" i="26"/>
  <c r="A42" i="26"/>
  <c r="A37" i="26"/>
  <c r="A32" i="26"/>
  <c r="A27" i="26"/>
  <c r="A22" i="26"/>
  <c r="A17" i="26"/>
  <c r="A12" i="26"/>
  <c r="B7" i="26"/>
  <c r="A151" i="24"/>
  <c r="A142" i="24"/>
  <c r="A133" i="24"/>
  <c r="A124" i="24"/>
  <c r="A115" i="24"/>
  <c r="A106" i="24"/>
  <c r="A97" i="24"/>
  <c r="A88" i="24"/>
  <c r="A75" i="24"/>
  <c r="A66" i="24"/>
  <c r="A57" i="24"/>
  <c r="A48" i="24"/>
  <c r="A39" i="24"/>
  <c r="A30" i="24"/>
  <c r="A21" i="24"/>
  <c r="A12" i="24"/>
  <c r="B7"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B7" i="23"/>
  <c r="A70" i="22"/>
  <c r="A62" i="22"/>
  <c r="A54" i="22"/>
  <c r="A46" i="22"/>
  <c r="A38" i="22"/>
  <c r="A30" i="22"/>
  <c r="A22" i="22"/>
  <c r="A14" i="22"/>
  <c r="B7" i="22"/>
  <c r="A80" i="21"/>
  <c r="A77" i="21"/>
  <c r="A74" i="21"/>
  <c r="A71" i="21"/>
  <c r="A68" i="21"/>
  <c r="A65" i="21"/>
  <c r="A62" i="21"/>
  <c r="A59" i="21"/>
  <c r="A56" i="21"/>
  <c r="A53" i="21"/>
  <c r="A50" i="21"/>
  <c r="A47" i="21"/>
  <c r="A44" i="21"/>
  <c r="A41" i="21"/>
  <c r="A38" i="21"/>
  <c r="A35" i="21"/>
  <c r="A32" i="21"/>
  <c r="A29" i="21"/>
  <c r="A26" i="21"/>
  <c r="A23" i="21"/>
  <c r="A20" i="21"/>
  <c r="A17" i="21"/>
  <c r="A14" i="21"/>
  <c r="A11" i="21"/>
  <c r="B7"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B7" i="20"/>
  <c r="B7" i="19"/>
  <c r="B7" i="16" l="1"/>
  <c r="B7" i="15"/>
  <c r="A23" i="1"/>
  <c r="B191" i="1"/>
  <c r="A258" i="1"/>
  <c r="A257" i="1"/>
  <c r="A256" i="1"/>
  <c r="B255" i="1"/>
  <c r="A253" i="1"/>
  <c r="A252" i="1"/>
  <c r="A251" i="1"/>
  <c r="A250" i="1"/>
  <c r="A249" i="1"/>
  <c r="A248" i="1"/>
  <c r="A247" i="1"/>
  <c r="B246" i="1"/>
  <c r="A240" i="1"/>
  <c r="A236" i="1"/>
  <c r="B233" i="1"/>
  <c r="A231" i="1"/>
  <c r="A230" i="1"/>
  <c r="B227" i="1"/>
  <c r="A225" i="1"/>
  <c r="A224" i="1"/>
  <c r="B221" i="1"/>
  <c r="A219" i="1"/>
  <c r="A218" i="1"/>
  <c r="A217" i="1"/>
  <c r="A216" i="1"/>
  <c r="A215" i="1"/>
  <c r="A214" i="1"/>
  <c r="B211" i="1"/>
  <c r="A209" i="1"/>
  <c r="A208" i="1"/>
  <c r="A207" i="1"/>
  <c r="A206" i="1"/>
  <c r="A205" i="1"/>
  <c r="A204" i="1"/>
  <c r="B201" i="1"/>
  <c r="A199" i="1"/>
  <c r="A198" i="1"/>
  <c r="A197" i="1"/>
  <c r="A196" i="1"/>
  <c r="A195" i="1"/>
  <c r="A194" i="1"/>
  <c r="A177" i="1"/>
  <c r="A176" i="1"/>
  <c r="A169" i="1"/>
  <c r="A168" i="1"/>
  <c r="A167" i="1"/>
  <c r="A165" i="1"/>
  <c r="A164" i="1"/>
  <c r="A163" i="1"/>
  <c r="A154" i="1"/>
  <c r="A143" i="1"/>
  <c r="A142" i="1"/>
  <c r="A141" i="1"/>
  <c r="B120" i="1"/>
  <c r="A118" i="1"/>
  <c r="A117" i="1"/>
  <c r="B111" i="1"/>
  <c r="A109" i="1"/>
  <c r="A108" i="1"/>
  <c r="B102" i="1"/>
  <c r="A100" i="1"/>
  <c r="A99" i="1"/>
  <c r="B93" i="1"/>
  <c r="A70" i="1"/>
  <c r="A69" i="1"/>
  <c r="A59" i="1"/>
  <c r="A58" i="1"/>
  <c r="A49" i="1"/>
  <c r="A48" i="1"/>
  <c r="B5" i="20" l="1"/>
  <c r="B5" i="19"/>
  <c r="A75" i="18"/>
  <c r="A74" i="18"/>
  <c r="A64" i="18"/>
  <c r="A63" i="18"/>
  <c r="A53" i="18"/>
  <c r="A52" i="18"/>
  <c r="A42" i="18"/>
  <c r="A41" i="18"/>
  <c r="A31" i="18"/>
  <c r="A30" i="18"/>
  <c r="A20" i="18"/>
  <c r="A19" i="18"/>
  <c r="A85" i="1"/>
  <c r="A84" i="1"/>
  <c r="C284" i="1"/>
  <c r="B5" i="25"/>
  <c r="B6" i="25"/>
  <c r="B5" i="27"/>
  <c r="B6" i="27"/>
  <c r="B6" i="26"/>
  <c r="B5" i="26"/>
  <c r="B6" i="24"/>
  <c r="B5" i="24"/>
  <c r="B5" i="23"/>
  <c r="B6" i="23"/>
  <c r="B6" i="22"/>
  <c r="B5" i="22"/>
  <c r="B5" i="21"/>
  <c r="B6" i="21"/>
  <c r="B6" i="20"/>
  <c r="B6" i="19"/>
  <c r="B6" i="18"/>
  <c r="B5" i="18"/>
  <c r="B5" i="17"/>
  <c r="B5" i="16"/>
  <c r="B6" i="16"/>
  <c r="B5" i="15"/>
  <c r="B6" i="15"/>
  <c r="B20" i="25" l="1"/>
  <c r="B11" i="25"/>
  <c r="B11" i="24"/>
  <c r="B77" i="19"/>
  <c r="B72" i="19"/>
  <c r="B67" i="19"/>
  <c r="B62" i="19"/>
  <c r="B57" i="19"/>
  <c r="B52"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22" authorId="0" shapeId="0" xr:uid="{00000000-0006-0000-0000-000001000000}">
      <text>
        <r>
          <rPr>
            <sz val="9"/>
            <color indexed="81"/>
            <rFont val="Tahoma"/>
            <family val="2"/>
            <charset val="238"/>
          </rPr>
          <t>Uveďte název soudu, ke kterému jste byl/a v daném období trvale přiřazen/a.</t>
        </r>
      </text>
    </comment>
    <comment ref="A23"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4" authorId="0" shapeId="0" xr:uid="{00000000-0006-0000-0000-000003000000}">
      <text>
        <r>
          <rPr>
            <sz val="9"/>
            <color indexed="81"/>
            <rFont val="Tahoma"/>
            <family val="2"/>
            <charset val="238"/>
          </rPr>
          <t>Zde můžete uvést další důležité informace nad rámec vyplňovaných údajů.</t>
        </r>
      </text>
    </comment>
    <comment ref="A32" authorId="0" shapeId="0" xr:uid="{00000000-0006-0000-0000-000004000000}">
      <text>
        <r>
          <rPr>
            <sz val="9"/>
            <color indexed="81"/>
            <rFont val="Tahoma"/>
            <family val="2"/>
            <charset val="238"/>
          </rPr>
          <t xml:space="preserve">Uveďte období, za které oznámení podáváte.
</t>
        </r>
      </text>
    </comment>
    <comment ref="A43"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45"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6"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7"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0" authorId="0" shapeId="0" xr:uid="{00000000-0006-0000-0000-000009000000}">
      <text>
        <r>
          <rPr>
            <sz val="8"/>
            <color indexed="81"/>
            <rFont val="Tahoma"/>
            <family val="2"/>
            <charset val="238"/>
          </rPr>
          <t>Zde můžete uvést další důležité informace nad rámec vyplňovaných údajů.</t>
        </r>
      </text>
    </comment>
    <comment ref="A53" authorId="0" shapeId="0" xr:uid="{00000000-0006-0000-0000-00000A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55" authorId="0" shapeId="0" xr:uid="{00000000-0006-0000-0000-00000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6" authorId="0" shapeId="0" xr:uid="{00000000-0006-0000-0000-00000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7" authorId="0" shapeId="0" xr:uid="{00000000-0006-0000-0000-00000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0" authorId="0" shapeId="0" xr:uid="{00000000-0006-0000-0000-00000E000000}">
      <text>
        <r>
          <rPr>
            <sz val="8"/>
            <color indexed="81"/>
            <rFont val="Tahoma"/>
            <family val="2"/>
            <charset val="238"/>
          </rPr>
          <t xml:space="preserve">Zde můžete uvést další důležité informace nad rámec vyplňovaných údajů. </t>
        </r>
      </text>
    </comment>
    <comment ref="A63" authorId="0" shapeId="0" xr:uid="{00000000-0006-0000-0000-00000F000000}">
      <text>
        <r>
          <rPr>
            <sz val="8"/>
            <color indexed="81"/>
            <rFont val="Tahoma"/>
            <family val="2"/>
            <charset val="238"/>
          </rPr>
          <t>Vyplňte, pokud jste členem uvedených orgánů.</t>
        </r>
      </text>
    </comment>
    <comment ref="A65" authorId="0" shapeId="0" xr:uid="{00000000-0006-0000-00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0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000-000012000000}">
      <text>
        <r>
          <rPr>
            <sz val="8"/>
            <color indexed="81"/>
            <rFont val="Tahoma"/>
            <family val="2"/>
            <charset val="238"/>
          </rPr>
          <t>Uveďte příslušný orgán z nabídky; jde-li o jiný, než uvedený orgán, vyberte možnost "jiné" a konkretizujte jej v poznámce.</t>
        </r>
      </text>
    </comment>
    <comment ref="A68" authorId="0" shapeId="0" xr:uid="{00000000-0006-0000-0000-00001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1" authorId="0" shapeId="0" xr:uid="{00000000-0006-0000-0000-000014000000}">
      <text>
        <r>
          <rPr>
            <sz val="8"/>
            <color indexed="81"/>
            <rFont val="Tahoma"/>
            <family val="2"/>
            <charset val="238"/>
          </rPr>
          <t>Zde můžete uvést další důležité informace nad rámec vyplňovaných údajů.</t>
        </r>
      </text>
    </comment>
    <comment ref="A75" authorId="0" shapeId="0" xr:uid="{00000000-0006-0000-0000-000015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77" authorId="0" shapeId="0" xr:uid="{00000000-0006-0000-0000-000016000000}">
      <text>
        <r>
          <rPr>
            <sz val="8"/>
            <color indexed="81"/>
            <rFont val="Tahoma"/>
            <family val="2"/>
            <charset val="238"/>
          </rPr>
          <t>Zvolte předmět z nabízených možností: provozování rozhlasového vysílání, provozování televizního vysílání, vydávání periodického tisku.</t>
        </r>
      </text>
    </comment>
    <comment ref="A78" authorId="0" shapeId="0" xr:uid="{00000000-0006-0000-0000-000017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9" authorId="0" shapeId="0" xr:uid="{00000000-0006-0000-0000-000018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81" authorId="0" shapeId="0" xr:uid="{00000000-0006-0000-0000-00001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82" authorId="0" shapeId="0" xr:uid="{00000000-0006-0000-0000-00001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3" authorId="0" shapeId="0" xr:uid="{00000000-0006-0000-0000-00001B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6" authorId="0" shapeId="0" xr:uid="{00000000-0006-0000-0000-00001C000000}">
      <text>
        <r>
          <rPr>
            <sz val="8"/>
            <color indexed="81"/>
            <rFont val="Tahoma"/>
            <family val="2"/>
            <charset val="238"/>
          </rPr>
          <t>Zde můžete uvést další důležité informace nad rámec vyplňovaných údajů.</t>
        </r>
      </text>
    </comment>
    <comment ref="A90" authorId="0" shapeId="0" xr:uid="{00000000-0006-0000-0000-00001D000000}">
      <text>
        <r>
          <rPr>
            <sz val="8"/>
            <color indexed="81"/>
            <rFont val="Tahoma"/>
            <family val="2"/>
            <charset val="238"/>
          </rPr>
          <t>Vyplňte, pokud jste vedle funkce veřejného funkcionáře vykonával/a ještě některou z uvedených činností.</t>
        </r>
      </text>
    </comment>
    <comment ref="A94" authorId="0" shapeId="0" xr:uid="{00000000-0006-0000-0000-00001E000000}">
      <text>
        <r>
          <rPr>
            <sz val="8"/>
            <color indexed="81"/>
            <rFont val="Tahoma"/>
            <family val="2"/>
            <charset val="238"/>
          </rPr>
          <t>Uveďte činnosti z nabídky; obdobným vztahem se rozumí např. dohoda o pracovní činnosti nebo dohoda o provedení práce.</t>
        </r>
      </text>
    </comment>
    <comment ref="A96" authorId="0" shapeId="0" xr:uid="{00000000-0006-0000-0000-00001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7" authorId="0" shapeId="0" xr:uid="{00000000-0006-0000-0000-00002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8" authorId="0" shapeId="0" xr:uid="{00000000-0006-0000-0000-000021000000}">
      <text>
        <r>
          <rPr>
            <sz val="8"/>
            <color indexed="81"/>
            <rFont val="Tahoma"/>
            <family val="2"/>
            <charset val="238"/>
          </rPr>
          <t>Uveďte dle zápisu v živnostenském, obchodním či jiném veřejném rejstříku.</t>
        </r>
      </text>
    </comment>
    <comment ref="A101" authorId="0" shapeId="0" xr:uid="{00000000-0006-0000-0000-000022000000}">
      <text>
        <r>
          <rPr>
            <sz val="8"/>
            <color indexed="81"/>
            <rFont val="Tahoma"/>
            <family val="2"/>
            <charset val="238"/>
          </rPr>
          <t>Zde můžete uvést další důležité informace nad rámec vyplňovaných údajů.</t>
        </r>
      </text>
    </comment>
    <comment ref="A103" authorId="0" shapeId="0" xr:uid="{00000000-0006-0000-0000-000023000000}">
      <text>
        <r>
          <rPr>
            <sz val="8"/>
            <color indexed="81"/>
            <rFont val="Tahoma"/>
            <family val="2"/>
            <charset val="238"/>
          </rPr>
          <t>Uveďte činnost z nabídky; obdobným vztahem se rozumí např. dohoda o pracovní činnosti nebo dohoda o provedení práce.</t>
        </r>
      </text>
    </comment>
    <comment ref="A105" authorId="0" shapeId="0" xr:uid="{00000000-0006-0000-0000-000024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6" authorId="0" shapeId="0" xr:uid="{00000000-0006-0000-0000-00002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7" authorId="0" shapeId="0" xr:uid="{00000000-0006-0000-0000-000026000000}">
      <text>
        <r>
          <rPr>
            <sz val="8"/>
            <color indexed="81"/>
            <rFont val="Tahoma"/>
            <family val="2"/>
            <charset val="238"/>
          </rPr>
          <t>Uveďte dle zápisu v živnostenském, obchodním či jiném veřejném rejstříku.</t>
        </r>
      </text>
    </comment>
    <comment ref="A110" authorId="0" shapeId="0" xr:uid="{00000000-0006-0000-0000-000027000000}">
      <text>
        <r>
          <rPr>
            <sz val="8"/>
            <color indexed="81"/>
            <rFont val="Tahoma"/>
            <family val="2"/>
            <charset val="238"/>
          </rPr>
          <t>Zde můžete uvést další důležité informace nad rámec vyplňovaných údajů.</t>
        </r>
      </text>
    </comment>
    <comment ref="A112"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114"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15"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6" authorId="0" shapeId="0" xr:uid="{00000000-0006-0000-0000-00002B000000}">
      <text>
        <r>
          <rPr>
            <sz val="8"/>
            <color indexed="81"/>
            <rFont val="Tahoma"/>
            <family val="2"/>
            <charset val="238"/>
          </rPr>
          <t>Uveďte dle zápisu v živnostenském, obchodním či jiném veřejném rejstříku.</t>
        </r>
      </text>
    </comment>
    <comment ref="A119" authorId="0" shapeId="0" xr:uid="{00000000-0006-0000-0000-00002C000000}">
      <text>
        <r>
          <rPr>
            <sz val="8"/>
            <color indexed="81"/>
            <rFont val="Tahoma"/>
            <family val="2"/>
            <charset val="238"/>
          </rPr>
          <t>Zde můžete uvést další důležité informace nad rámec vyplňovaných údajů.</t>
        </r>
      </text>
    </comment>
    <comment ref="A121" authorId="0" shapeId="0" xr:uid="{00000000-0006-0000-0000-00002D000000}">
      <text>
        <r>
          <rPr>
            <sz val="8"/>
            <color indexed="81"/>
            <rFont val="Tahoma"/>
            <family val="2"/>
            <charset val="238"/>
          </rPr>
          <t>Uveďte činnost z nabídky; obdobným vztahem se rozumí např. dohoda o pracovní činnosti nebo dohoda o provedení práce.</t>
        </r>
      </text>
    </comment>
    <comment ref="A123" authorId="0" shapeId="0" xr:uid="{00000000-0006-0000-0000-00002E000000}">
      <text>
        <r>
          <rPr>
            <sz val="8"/>
            <color indexed="81"/>
            <rFont val="Tahoma"/>
            <family val="2"/>
            <charset val="238"/>
          </rPr>
          <t>Uveďte jméno a příjmení zaměstnavatele, který je nepodnikající fyzickou osobou, jež nemá IČO.</t>
        </r>
      </text>
    </comment>
    <comment ref="A124" authorId="0" shapeId="0" xr:uid="{00000000-0006-0000-0000-00002F000000}">
      <text>
        <r>
          <rPr>
            <sz val="8"/>
            <color indexed="81"/>
            <rFont val="Tahoma"/>
            <family val="2"/>
            <charset val="238"/>
          </rPr>
          <t>Zde můžete uvést další důležité informace nad rámec vyplňovaných údajů.</t>
        </r>
      </text>
    </comment>
    <comment ref="A130" authorId="0" shapeId="0" xr:uid="{00000000-0006-0000-0000-000030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2" authorId="0" shapeId="0" xr:uid="{00000000-0006-0000-0000-000031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38" authorId="0" shapeId="0" xr:uid="{00000000-0006-0000-0000-000032000000}">
      <text>
        <r>
          <rPr>
            <sz val="8"/>
            <color indexed="81"/>
            <rFont val="Tahoma"/>
            <family val="2"/>
            <charset val="238"/>
          </rPr>
          <t>Vyberte z nabízených možností druh nemovité věci, který jste nabyl/a: pozemek, stavba, jednotka, právo stavby, jiné.</t>
        </r>
      </text>
    </comment>
    <comment ref="A139" authorId="0" shapeId="0" xr:uid="{00000000-0006-0000-0000-00003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0" authorId="0" shapeId="0" xr:uid="{00000000-0006-0000-0000-00003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1" authorId="0" shapeId="0" xr:uid="{00000000-0006-0000-0000-000035000000}">
      <text>
        <r>
          <rPr>
            <sz val="8"/>
            <color indexed="81"/>
            <rFont val="Tahoma"/>
            <family val="2"/>
            <charset val="238"/>
          </rPr>
          <t>Uveďte cenu, za kterou jste nemovitou věc nabyl/a.</t>
        </r>
        <r>
          <rPr>
            <sz val="9"/>
            <color indexed="81"/>
            <rFont val="Tahoma"/>
            <family val="2"/>
            <charset val="238"/>
          </rPr>
          <t xml:space="preserve">
</t>
        </r>
      </text>
    </comment>
    <comment ref="A143" authorId="0" shapeId="0" xr:uid="{00000000-0006-0000-0000-000036000000}">
      <text>
        <r>
          <rPr>
            <sz val="8"/>
            <color indexed="81"/>
            <rFont val="Tahoma"/>
            <family val="2"/>
            <charset val="238"/>
          </rPr>
          <t>Uveďte dle údajů zapsaných na listu vlastnictví v katastru nemovitostí.</t>
        </r>
      </text>
    </comment>
    <comment ref="A144" authorId="0" shapeId="0" xr:uid="{00000000-0006-0000-0000-000037000000}">
      <text>
        <r>
          <rPr>
            <sz val="8"/>
            <color indexed="81"/>
            <rFont val="Tahoma"/>
            <family val="2"/>
            <charset val="238"/>
          </rPr>
          <t>Uveďte dle údajů zapsaných na listu vlastnictví v katastru nemovitostí.</t>
        </r>
      </text>
    </comment>
    <comment ref="A145" authorId="0" shapeId="0" xr:uid="{00000000-0006-0000-0000-000038000000}">
      <text>
        <r>
          <rPr>
            <sz val="8"/>
            <color indexed="81"/>
            <rFont val="Tahoma"/>
            <family val="2"/>
            <charset val="238"/>
          </rPr>
          <t>Uveďte číslo popisné/číslo evidenční.</t>
        </r>
        <r>
          <rPr>
            <sz val="9"/>
            <color indexed="81"/>
            <rFont val="Tahoma"/>
            <family val="2"/>
            <charset val="238"/>
          </rPr>
          <t xml:space="preserve">
</t>
        </r>
      </text>
    </comment>
    <comment ref="A147" authorId="0" shapeId="0" xr:uid="{00000000-0006-0000-0000-00003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8" authorId="0" shapeId="0" xr:uid="{00000000-0006-0000-0000-00003A000000}">
      <text>
        <r>
          <rPr>
            <sz val="8"/>
            <color indexed="81"/>
            <rFont val="Tahoma"/>
            <family val="2"/>
            <charset val="238"/>
          </rPr>
          <t>Zde můžete uvést další důležité informace nad rámec vyplňovaných údajů.</t>
        </r>
      </text>
    </comment>
    <comment ref="A151" authorId="0" shapeId="0" xr:uid="{00000000-0006-0000-0000-00003B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53" authorId="0" shapeId="0" xr:uid="{00000000-0006-0000-0000-00003C000000}">
      <text>
        <r>
          <rPr>
            <sz val="8"/>
            <color indexed="81"/>
            <rFont val="Tahoma"/>
            <family val="2"/>
            <charset val="238"/>
          </rPr>
          <t>Vyberte z nabízených možností; pokud vyberete možnost jiné, konkretizujte tento údaj v poznámce (např. šeky, náložné listy, skladištní listy).</t>
        </r>
      </text>
    </comment>
    <comment ref="A154" authorId="0" shapeId="0" xr:uid="{00000000-0006-0000-0000-00003D000000}">
      <text>
        <r>
          <rPr>
            <sz val="8"/>
            <color indexed="81"/>
            <rFont val="Tahoma"/>
            <family val="2"/>
            <charset val="238"/>
          </rPr>
          <t>Uveďte jméno a příjmení fyzické osoby, nebo obchodní firmu nebo název právnické osoby, která cenný papír vydala.</t>
        </r>
      </text>
    </comment>
    <comment ref="A156" authorId="0" shapeId="0" xr:uid="{00000000-0006-0000-0000-00003E000000}">
      <text>
        <r>
          <rPr>
            <sz val="8"/>
            <color indexed="81"/>
            <rFont val="Tahoma"/>
            <family val="2"/>
            <charset val="238"/>
          </rPr>
          <t>Vyberte z možností druh vlastnictví: výlučné, spoluvlastnictví, společné jmění manželů.</t>
        </r>
      </text>
    </comment>
    <comment ref="A157" authorId="0" shapeId="0" xr:uid="{00000000-0006-0000-0000-00003F000000}">
      <text>
        <r>
          <rPr>
            <sz val="8"/>
            <color indexed="81"/>
            <rFont val="Tahoma"/>
            <family val="2"/>
            <charset val="238"/>
          </rPr>
          <t>Uveďte cenu, za kterou jste cenné papíry, zaknihované cenné papíry nebo práva s nimi spojená nabyl/a.</t>
        </r>
      </text>
    </comment>
    <comment ref="A158" authorId="0" shapeId="0" xr:uid="{00000000-0006-0000-0000-000040000000}">
      <text>
        <r>
          <rPr>
            <sz val="8"/>
            <color indexed="81"/>
            <rFont val="Tahoma"/>
            <family val="2"/>
            <charset val="238"/>
          </rPr>
          <t>Zde můžete uvést další důležité informace nad rámec vyplňovaných údajů.</t>
        </r>
      </text>
    </comment>
    <comment ref="A161" authorId="0" shapeId="0" xr:uid="{00000000-0006-0000-0000-00004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63" authorId="0" shapeId="0" xr:uid="{00000000-0006-0000-0000-00004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4" authorId="0" shapeId="0" xr:uid="{00000000-0006-0000-0000-00004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6" authorId="0" shapeId="0" xr:uid="{00000000-0006-0000-0000-000044000000}">
      <text>
        <r>
          <rPr>
            <sz val="8"/>
            <color indexed="81"/>
            <rFont val="Tahoma"/>
            <family val="2"/>
            <charset val="238"/>
          </rPr>
          <t>Vyberte z možností druh vlastnictví: výlučné, spoluvlastnictví, společné jmění manželů.</t>
        </r>
      </text>
    </comment>
    <comment ref="A167" authorId="0" shapeId="0" xr:uid="{00000000-0006-0000-0000-00004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0" authorId="0" shapeId="0" xr:uid="{00000000-0006-0000-0000-000046000000}">
      <text>
        <r>
          <rPr>
            <sz val="8"/>
            <color indexed="81"/>
            <rFont val="Tahoma"/>
            <family val="2"/>
            <charset val="238"/>
          </rPr>
          <t>Zde můžete uvést další důležité informace nad rámec vyplňovaných údajů.</t>
        </r>
      </text>
    </comment>
    <comment ref="A173" authorId="0" shapeId="0" xr:uid="{00000000-0006-0000-0000-000047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76" authorId="0" shapeId="0" xr:uid="{00000000-0006-0000-0000-000048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77" authorId="0" shapeId="0" xr:uid="{00000000-0006-0000-0000-000049000000}">
      <text>
        <r>
          <rPr>
            <sz val="8"/>
            <color indexed="81"/>
            <rFont val="Tahoma"/>
            <family val="2"/>
            <charset val="238"/>
          </rPr>
          <t>Uveďte cenu, za kterou jste movitou věc nabyl/a.</t>
        </r>
      </text>
    </comment>
    <comment ref="A178" authorId="0" shapeId="0" xr:uid="{00000000-0006-0000-0000-00004A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9" authorId="0" shapeId="0" xr:uid="{00000000-0006-0000-0000-00004B000000}">
      <text>
        <r>
          <rPr>
            <sz val="8"/>
            <color indexed="81"/>
            <rFont val="Tahoma"/>
            <family val="2"/>
            <charset val="238"/>
          </rPr>
          <t>Vyberte z možností druh vlastnictví: výlučné, spoluvlastnictví, společné jmění manželů.</t>
        </r>
      </text>
    </comment>
    <comment ref="A180" authorId="0" shapeId="0" xr:uid="{00000000-0006-0000-0000-00004C000000}">
      <text>
        <r>
          <rPr>
            <sz val="8"/>
            <color indexed="81"/>
            <rFont val="Tahoma"/>
            <family val="2"/>
            <charset val="238"/>
          </rPr>
          <t>Zde můžete uvést další důležité informace nad rámec vyplňovaných údajů.</t>
        </r>
      </text>
    </comment>
    <comment ref="A187" authorId="0" shapeId="0" xr:uid="{00000000-0006-0000-0000-00004D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92" authorId="0" shapeId="0" xr:uid="{00000000-0006-0000-0000-00004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4" authorId="0" shapeId="0" xr:uid="{00000000-0006-0000-0000-00004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5" authorId="0" shapeId="0" xr:uid="{00000000-0006-0000-0000-00005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6" authorId="0" shapeId="0" xr:uid="{00000000-0006-0000-0000-00005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7" authorId="0" shapeId="0" xr:uid="{00000000-0006-0000-0000-00005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0" authorId="0" shapeId="0" xr:uid="{00000000-0006-0000-0000-00005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2" authorId="0" shapeId="0" xr:uid="{00000000-0006-0000-0000-00005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04" authorId="0" shapeId="0" xr:uid="{00000000-0006-0000-0000-00005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5" authorId="0" shapeId="0" xr:uid="{00000000-0006-0000-0000-00005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6" authorId="0" shapeId="0" xr:uid="{00000000-0006-0000-0000-00005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7" authorId="0" shapeId="0" xr:uid="{00000000-0006-0000-0000-00005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0" authorId="0" shapeId="0" xr:uid="{00000000-0006-0000-0000-00005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2" authorId="0" shapeId="0" xr:uid="{00000000-0006-0000-0000-00005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14" authorId="0" shapeId="0" xr:uid="{00000000-0006-0000-0000-00005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5" authorId="0" shapeId="0" xr:uid="{00000000-0006-0000-0000-00005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16" authorId="0" shapeId="0" xr:uid="{00000000-0006-0000-0000-00005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17" authorId="0" shapeId="0" xr:uid="{00000000-0006-0000-0000-00005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0" authorId="0" shapeId="0" xr:uid="{00000000-0006-0000-0000-00005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2" authorId="0" shapeId="0" xr:uid="{00000000-0006-0000-0000-00006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4" authorId="0" shapeId="0" xr:uid="{00000000-0006-0000-0000-00006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6" authorId="0" shapeId="0" xr:uid="{00000000-0006-0000-0000-00006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8" authorId="0" shapeId="0" xr:uid="{00000000-0006-0000-0000-00006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0" authorId="0" shapeId="0" xr:uid="{00000000-0006-0000-0000-00006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2" authorId="0" shapeId="0" xr:uid="{00000000-0006-0000-0000-00006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33" authorId="0" shapeId="0" xr:uid="{00000000-0006-0000-0000-000066000000}">
      <text>
        <r>
          <rPr>
            <sz val="8"/>
            <color indexed="81"/>
            <rFont val="Tahoma"/>
            <family val="2"/>
            <charset val="238"/>
          </rPr>
          <t>Zvolte v případě, že za zdroj příjmu nelze označit přímo fyzickou nebo právnickou osobu, např. v případě dědění.</t>
        </r>
      </text>
    </comment>
    <comment ref="A234" authorId="0" shapeId="0" xr:uid="{00000000-0006-0000-0000-00006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6" authorId="0" shapeId="0" xr:uid="{00000000-0006-0000-0000-00006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7" authorId="0" shapeId="0" xr:uid="{00000000-0006-0000-0000-00006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43" authorId="0" shapeId="0" xr:uid="{00000000-0006-0000-0000-00006A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247" authorId="0" shapeId="0" xr:uid="{00000000-0006-0000-0000-00006B000000}">
      <text>
        <r>
          <rPr>
            <sz val="8"/>
            <color indexed="81"/>
            <rFont val="Tahoma"/>
            <family val="2"/>
            <charset val="238"/>
          </rPr>
          <t>Např. spotřebitelský úvěr, hypoteční úvěr, dlužné nájemné.</t>
        </r>
      </text>
    </comment>
    <comment ref="A248" authorId="0" shapeId="0" xr:uid="{00000000-0006-0000-0000-00006C000000}">
      <text>
        <r>
          <rPr>
            <sz val="8"/>
            <color indexed="81"/>
            <rFont val="Tahoma"/>
            <family val="2"/>
            <charset val="238"/>
          </rPr>
          <t>Uveďte výši nesplacené části již existujícího závazku k příslušnému dni (nikoli celkovou původní výši).</t>
        </r>
      </text>
    </comment>
    <comment ref="A249" authorId="0" shapeId="0" xr:uid="{00000000-0006-0000-0000-00006D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0" authorId="0" shapeId="0" xr:uid="{00000000-0006-0000-0000-00006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1" authorId="0" shapeId="0" xr:uid="{00000000-0006-0000-0000-00006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54" authorId="0" shapeId="0" xr:uid="{00000000-0006-0000-0000-000070000000}">
      <text>
        <r>
          <rPr>
            <sz val="8"/>
            <color indexed="81"/>
            <rFont val="Tahoma"/>
            <family val="2"/>
            <charset val="238"/>
          </rPr>
          <t>Zde můžete uvést další důležité informace nad rámec vyplňovaných údajů, např. že nesplacený závazek náleží do společného jmění manželů.</t>
        </r>
      </text>
    </comment>
    <comment ref="A256" authorId="0" shapeId="0" xr:uid="{00000000-0006-0000-0000-000071000000}">
      <text>
        <r>
          <rPr>
            <sz val="8"/>
            <color indexed="81"/>
            <rFont val="Tahoma"/>
            <family val="2"/>
            <charset val="238"/>
          </rPr>
          <t>Např. spotřebitelský úvěr, hypoteční úvěr, dlužné nájemné.</t>
        </r>
      </text>
    </comment>
    <comment ref="A257" authorId="0" shapeId="0" xr:uid="{00000000-0006-0000-0000-000072000000}">
      <text>
        <r>
          <rPr>
            <sz val="8"/>
            <color indexed="81"/>
            <rFont val="Tahoma"/>
            <family val="2"/>
            <charset val="238"/>
          </rPr>
          <t>Uveďte výši nesplacené části již existujícího závazku k příslušnému dni (nikoli celkovou původní výši).</t>
        </r>
      </text>
    </comment>
    <comment ref="A259" authorId="0" shapeId="0" xr:uid="{00000000-0006-0000-0000-000073000000}">
      <text>
        <r>
          <rPr>
            <sz val="8"/>
            <color indexed="81"/>
            <rFont val="Tahoma"/>
            <family val="2"/>
            <charset val="238"/>
          </rPr>
          <t>Zde můžete uvést další důležité informace nad rámec vyplňovaných údajů, např. že nesplacený závazek náleží do společného jmění manželů.</t>
        </r>
      </text>
    </comment>
    <comment ref="A267" authorId="0" shapeId="0" xr:uid="{00000000-0006-0000-0000-000074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3" authorId="0" shapeId="0" xr:uid="{00000000-0006-0000-0E00-00001D000000}">
      <text>
        <r>
          <rPr>
            <sz val="8"/>
            <color indexed="81"/>
            <rFont val="Tahoma"/>
            <family val="2"/>
            <charset val="238"/>
          </rPr>
          <t>Např. spotřebitelský úvěr, hypoteční úvěr, dlužné nájemné.</t>
        </r>
      </text>
    </comment>
    <comment ref="A54"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6"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8" authorId="0" shapeId="0" xr:uid="{00000000-0006-0000-0E00-000020000000}">
      <text>
        <r>
          <rPr>
            <sz val="8"/>
            <color indexed="81"/>
            <rFont val="Tahoma"/>
            <family val="2"/>
            <charset val="238"/>
          </rPr>
          <t>Např. spotřebitelský úvěr, hypoteční úvěr, dlužné nájemné.</t>
        </r>
      </text>
    </comment>
    <comment ref="A59"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1"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3" authorId="0" shapeId="0" xr:uid="{00000000-0006-0000-0E00-000023000000}">
      <text>
        <r>
          <rPr>
            <sz val="8"/>
            <color indexed="81"/>
            <rFont val="Tahoma"/>
            <family val="2"/>
            <charset val="238"/>
          </rPr>
          <t>Např. spotřebitelský úvěr, hypoteční úvěr, dlužné nájemné.</t>
        </r>
      </text>
    </comment>
    <comment ref="A64"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6"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8" authorId="0" shapeId="0" xr:uid="{00000000-0006-0000-0E00-000026000000}">
      <text>
        <r>
          <rPr>
            <sz val="8"/>
            <color indexed="81"/>
            <rFont val="Tahoma"/>
            <family val="2"/>
            <charset val="238"/>
          </rPr>
          <t>Např. spotřebitelský úvěr, hypoteční úvěr, dlužné nájemné.</t>
        </r>
      </text>
    </comment>
    <comment ref="A69"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1"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3" authorId="0" shapeId="0" xr:uid="{00000000-0006-0000-0E00-000029000000}">
      <text>
        <r>
          <rPr>
            <sz val="8"/>
            <color indexed="81"/>
            <rFont val="Tahoma"/>
            <family val="2"/>
            <charset val="238"/>
          </rPr>
          <t>Např. spotřebitelský úvěr, hypoteční úvěr, dlužné nájemné.</t>
        </r>
      </text>
    </comment>
    <comment ref="A74"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6"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8" authorId="0" shapeId="0" xr:uid="{00000000-0006-0000-0E00-00002C000000}">
      <text>
        <r>
          <rPr>
            <sz val="8"/>
            <color indexed="81"/>
            <rFont val="Tahoma"/>
            <family val="2"/>
            <charset val="238"/>
          </rPr>
          <t>Např. spotřebitelský úvěr, hypoteční úvěr, dlužné nájemné.</t>
        </r>
      </text>
    </comment>
    <comment ref="A79"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1"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3"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5" authorId="0" shapeId="0" xr:uid="{00000000-0006-0000-0600-00001A000000}">
      <text>
        <r>
          <rPr>
            <sz val="8"/>
            <color indexed="81"/>
            <rFont val="Tahoma"/>
            <family val="2"/>
            <charset val="238"/>
          </rPr>
          <t>Uveďte jméno a příjmení zaměstnavatele, který je nepodnikající fyzickou osobou, jež nemá IČO.</t>
        </r>
      </text>
    </comment>
    <comment ref="A56" authorId="0" shapeId="0" xr:uid="{00000000-0006-0000-0600-00001B000000}">
      <text>
        <r>
          <rPr>
            <sz val="8"/>
            <color indexed="81"/>
            <rFont val="Tahoma"/>
            <family val="2"/>
            <charset val="238"/>
          </rPr>
          <t>Zde můžete uvést další důležité informace nad rámec vyplňovaných údajů.</t>
        </r>
      </text>
    </comment>
    <comment ref="A58"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0" authorId="0" shapeId="0" xr:uid="{00000000-0006-0000-0600-00001D000000}">
      <text>
        <r>
          <rPr>
            <sz val="8"/>
            <color indexed="81"/>
            <rFont val="Tahoma"/>
            <family val="2"/>
            <charset val="238"/>
          </rPr>
          <t>Uveďte jméno a příjmení zaměstnavatele, který je nepodnikající fyzickou osobou, jež nemá IČO.</t>
        </r>
      </text>
    </comment>
    <comment ref="A61" authorId="0" shapeId="0" xr:uid="{00000000-0006-0000-0600-00001E000000}">
      <text>
        <r>
          <rPr>
            <sz val="8"/>
            <color indexed="81"/>
            <rFont val="Tahoma"/>
            <family val="2"/>
            <charset val="238"/>
          </rPr>
          <t>Zde můžete uvést další důležité informace nad rámec vyplňovaných údajů.</t>
        </r>
      </text>
    </comment>
    <comment ref="A63"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5" authorId="0" shapeId="0" xr:uid="{00000000-0006-0000-0600-000020000000}">
      <text>
        <r>
          <rPr>
            <sz val="8"/>
            <color indexed="81"/>
            <rFont val="Tahoma"/>
            <family val="2"/>
            <charset val="238"/>
          </rPr>
          <t>Uveďte jméno a příjmení zaměstnavatele, který je nepodnikající fyzickou osobou, jež nemá IČO.</t>
        </r>
      </text>
    </comment>
    <comment ref="A66" authorId="0" shapeId="0" xr:uid="{00000000-0006-0000-0600-000021000000}">
      <text>
        <r>
          <rPr>
            <sz val="8"/>
            <color indexed="81"/>
            <rFont val="Tahoma"/>
            <family val="2"/>
            <charset val="238"/>
          </rPr>
          <t>Zde můžete uvést další důležité informace nad rámec vyplňovaných údajů.</t>
        </r>
      </text>
    </comment>
    <comment ref="A68"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0" authorId="0" shapeId="0" xr:uid="{00000000-0006-0000-0600-000023000000}">
      <text>
        <r>
          <rPr>
            <sz val="8"/>
            <color indexed="81"/>
            <rFont val="Tahoma"/>
            <family val="2"/>
            <charset val="238"/>
          </rPr>
          <t>Uveďte jméno a příjmení zaměstnavatele, který je nepodnikající fyzickou osobou, jež nemá IČO.</t>
        </r>
      </text>
    </comment>
    <comment ref="A71" authorId="0" shapeId="0" xr:uid="{00000000-0006-0000-0600-000024000000}">
      <text>
        <r>
          <rPr>
            <sz val="8"/>
            <color indexed="81"/>
            <rFont val="Tahoma"/>
            <family val="2"/>
            <charset val="238"/>
          </rPr>
          <t>Zde můžete uvést další důležité informace nad rámec vyplňovaných údajů.</t>
        </r>
      </text>
    </comment>
    <comment ref="A73"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5" authorId="0" shapeId="0" xr:uid="{00000000-0006-0000-0600-000026000000}">
      <text>
        <r>
          <rPr>
            <sz val="8"/>
            <color indexed="81"/>
            <rFont val="Tahoma"/>
            <family val="2"/>
            <charset val="238"/>
          </rPr>
          <t>Uveďte jméno a příjmení zaměstnavatele, který je nepodnikající fyzickou osobou, jež nemá IČO.</t>
        </r>
      </text>
    </comment>
    <comment ref="A76" authorId="0" shapeId="0" xr:uid="{00000000-0006-0000-0600-000027000000}">
      <text>
        <r>
          <rPr>
            <sz val="8"/>
            <color indexed="81"/>
            <rFont val="Tahoma"/>
            <family val="2"/>
            <charset val="238"/>
          </rPr>
          <t>Zde můžete uvést další důležité informace nad rámec vyplňovaných údajů.</t>
        </r>
      </text>
    </comment>
    <comment ref="A78"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0" authorId="0" shapeId="0" xr:uid="{00000000-0006-0000-0600-000029000000}">
      <text>
        <r>
          <rPr>
            <sz val="8"/>
            <color indexed="81"/>
            <rFont val="Tahoma"/>
            <family val="2"/>
            <charset val="238"/>
          </rPr>
          <t>Uveďte jméno a příjmení zaměstnavatele, který je nepodnikající fyzickou osobou, jež nemá IČO.</t>
        </r>
      </text>
    </comment>
    <comment ref="A81"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 xml:space="preserve">Uveďte cenu, za kterou jste nemovitou věc nabyl/a.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 xml:space="preserve">Uveďte cenu, za kterou jste nemovitou věc nabyl/a.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 xml:space="preserve">Uveďte cenu, za kterou jste nemovitou věc nabyl/a.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 xml:space="preserve">Uveďte cenu, za kterou jste nemovitou věc nabyl/a.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 xml:space="preserve">Uveďte cenu, za kterou jste nemovitou věc nabyl/a.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 xml:space="preserve">Uveďte cenu, za kterou jste nemovitou věc nabyl/a.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 xml:space="preserve">Uveďte cenu, za kterou jste nemovitou věc nabyl/a.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<sst xmlns="http://schemas.openxmlformats.org/spreadsheetml/2006/main" count="1457" uniqueCount="330">
  <si>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</si>
  <si>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</si>
  <si>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</si>
  <si>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</si>
  <si>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</si>
  <si>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</si>
  <si>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</si>
  <si>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</si>
  <si>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</si>
  <si>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</si>
  <si>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</si>
  <si>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</si>
  <si>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</si>
  <si>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</si>
  <si>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</si>
  <si>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</si>
  <si>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</si>
  <si>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</si>
  <si>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</si>
  <si>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</si>
  <si>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</si>
  <si>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</si>
  <si>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</si>
  <si>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</si>
  <si>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</si>
  <si>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</si>
  <si>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</si>
  <si>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</si>
  <si>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</si>
  <si>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</si>
  <si>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</si>
  <si>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</si>
  <si>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</si>
  <si>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</si>
  <si>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</si>
  <si>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</si>
  <si>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</si>
  <si>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</si>
  <si>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</si>
  <si>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</si>
  <si>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</si>
  <si>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</si>
  <si>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</si>
  <si>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</si>
  <si>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</si>
  <si>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</si>
  <si>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</si>
  <si>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</si>
  <si>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</si>
  <si>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</si>
  <si>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</si>
  <si>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</si>
  <si>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</si>
  <si>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</si>
  <si>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</si>
  <si>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</si>
  <si>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</si>
  <si>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</si>
  <si>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</si>
  <si>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</si>
  <si>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</si>
  <si>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</si>
  <si>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</si>
  <si>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</si>
  <si>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</si>
  <si>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</si>
  <si>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</si>
  <si>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</si>
  <si>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</si>
  <si>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</si>
  <si>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</si>
  <si>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</si>
  <si>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</si>
  <si>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</si>
  <si>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</si>
  <si>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</si>
  <si>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</si>
  <si>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</si>
  <si>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</si>
  <si>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</si>
  <si>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</si>
  <si>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</si>
  <si>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</si>
  <si>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</si>
  <si>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</si>
  <si>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</si>
  <si>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</si>
  <si>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</si>
  <si>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</si>
  <si>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</si>
  <si>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</si>
  <si>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</si>
  <si>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Průběžné oznámení</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</si>
  <si>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</si>
  <si>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</si>
  <si>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</si>
  <si>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</si>
  <si>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</si>
  <si>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</si>
  <si>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</si>
  <si>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</si>
  <si>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</si>
  <si>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</si>
  <si>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</si>
  <si>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</si>
  <si>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</si>
  <si>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</si>
  <si>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</si>
  <si>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Druh oznámení</t>
  </si>
  <si>
    <t>Období, za které se oznámení podává</t>
  </si>
  <si>
    <t>Další údaje jsou na samostatném listu (vyberte jednu z variant)</t>
  </si>
  <si>
    <t>Všechna pole označena * jsou povinná.</t>
  </si>
  <si>
    <t>**) Souhlasím se zasláním informace o zaevidovaném oznámení na shora uvedený pracovní e-mail</t>
  </si>
  <si>
    <t xml:space="preserve">Pokud nesouhlasíte se zasláním informace o zaevidovaní oznámení na e-mail a trváte na zasílání v listinné podobě, vyplňte </t>
  </si>
  <si>
    <t>zde nesouhlasím.</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</si>
  <si>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</si>
  <si>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</si>
  <si>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</si>
  <si>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</si>
  <si>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</si>
  <si>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</si>
  <si>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</si>
  <si>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</si>
  <si>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</si>
  <si>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</si>
  <si>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Jakékoliv peněžité příjmy nebo jiné majetkové výhody a dary, pokud jejich souhrnná výše přesáhne v kalendářním roce částku 100 000 Kč 64)</t>
  </si>
  <si>
    <t>Poznámka 78)</t>
  </si>
  <si>
    <t>Přílohy 79)</t>
  </si>
  <si>
    <t>Velikost podílu v %*</t>
  </si>
  <si>
    <t>Nesplacené závazky, zejména půjčky a úvěry, pokud jejich souhrnná výše přesáhla ke dni 31. prosince kalendářního roku, za který se oznámení podává, částku 100 000 Kč 72)</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</si>
  <si>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</si>
  <si>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</si>
  <si>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</si>
  <si>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</si>
  <si>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</si>
  <si>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</si>
  <si>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</si>
  <si>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</si>
  <si>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</si>
  <si>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</si>
  <si>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</si>
  <si>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</si>
  <si>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</si>
  <si>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</si>
  <si>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</si>
  <si>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</si>
  <si>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</si>
  <si>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</si>
  <si>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</si>
  <si>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</si>
  <si>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</si>
  <si>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</si>
  <si>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Pracovní e-mail**</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</si>
  <si>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</si>
  <si>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</si>
  <si>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</si>
  <si>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</si>
  <si>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</si>
  <si>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</si>
  <si>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</si>
  <si>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</si>
  <si>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</si>
  <si>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</si>
  <si>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</si>
  <si>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Typ oznámení</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</si>
  <si>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</si>
  <si>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</si>
  <si>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</si>
  <si>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</si>
  <si>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</si>
  <si>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</si>
  <si>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</si>
  <si>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</si>
  <si>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</si>
  <si>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</si>
  <si>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</si>
  <si>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</si>
  <si>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Jiné věci movité určené podle druhu, nabyté v průběhu kalendářního roku, 
jejichž hodnota ve svém souhrnu, do něhož se nezapočítávají věci, jejichž 
hodnota je nižší než 50 000 Kč, přesáhla částku 500 000 Kč  58)</t>
  </si>
  <si>
    <t>Jakékoliv peněžité příjmy nebo jiné majetkové výhody a dary, pokud jejich 
souhrnná výše přesáhne v kalendářním roce částku 100 000 Kč 64)</t>
  </si>
  <si>
    <t>Pořizovací cena v Kč 50)</t>
  </si>
  <si>
    <t>Ostatní přílohy</t>
  </si>
  <si>
    <t>Základní poučení</t>
  </si>
  <si>
    <t>Poznámka 3)</t>
  </si>
  <si>
    <t>Při vyplňování se prosím řiďte Pokyny k vyplnění průběžného oznámení a Metodikou k podávání oznámení veřejnými funkcionáři podle zákona 
o střetu zájmů.</t>
  </si>
  <si>
    <t>Toto poučení nenahrazuje zákon č. 159/2006 Sb., o střetu zájmů, ve znění pozdějších předpisů a Metodiku k podávání oznámení veřejnými funkcionáři podle zákona o střetu zájmů.</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</si>
  <si>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průběžného oznámení. V číselně označených kolonkách se uvádí jedna z uvedených hodnot, jiný text není přípustný. Výjimku tvoří část Věci nemovité, u nichž jsou povinné položky závislé na zvoleném druhu nemovité věci. Seznam hodnot naleznete níže.  </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</si>
  <si>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</si>
  <si>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</si>
  <si>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</si>
  <si>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</si>
  <si>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</si>
  <si>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</si>
  <si>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</si>
  <si>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</si>
  <si>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</si>
  <si>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</si>
  <si>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</si>
  <si>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</si>
  <si>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</si>
  <si>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</si>
  <si>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</si>
  <si>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</si>
  <si>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</si>
  <si>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</si>
  <si>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</si>
  <si>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</si>
  <si>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</si>
  <si>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</si>
  <si>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</si>
  <si>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</si>
  <si>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</si>
  <si>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</si>
  <si>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</si>
  <si>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</si>
  <si>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</si>
  <si>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</si>
  <si>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</si>
  <si>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</si>
  <si>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</si>
  <si>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</si>
  <si>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</si>
  <si>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</si>
  <si>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</si>
  <si>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</si>
  <si>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</si>
  <si>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</si>
  <si>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</si>
  <si>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</si>
  <si>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</si>
  <si>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</si>
  <si>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</si>
  <si>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</si>
  <si>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</si>
  <si>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</si>
  <si>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</si>
  <si>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</si>
  <si>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</si>
  <si>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</si>
  <si>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</si>
  <si>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</si>
  <si>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</si>
  <si>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</si>
  <si>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</si>
  <si>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</si>
  <si>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</si>
  <si>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</si>
  <si>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</si>
  <si>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</si>
  <si>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</si>
  <si>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</si>
  <si>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</si>
  <si>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</si>
  <si>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</si>
  <si>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</si>
  <si>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</si>
  <si>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</si>
  <si>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</si>
  <si>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</si>
  <si>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</si>
  <si>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</si>
  <si>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</si>
  <si>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</si>
  <si>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</si>
  <si>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</si>
  <si>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</si>
  <si>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</si>
  <si>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t>Označení � odkazuje na Základní poučení na straně číslo 5 nebo 6.</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</si>
  <si>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</si>
  <si>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</si>
  <si>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</si>
  <si>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</si>
  <si>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</si>
  <si>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</si>
  <si>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</si>
  <si>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</si>
  <si>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</si>
  <si>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</si>
  <si>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</si>
  <si>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</si>
  <si>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</si>
  <si>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</si>
  <si>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</si>
  <si>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</si>
  <si>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</si>
  <si>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</si>
  <si>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</si>
  <si>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</si>
  <si>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</si>
  <si>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</si>
  <si>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Od—Do 4)*</t>
  </si>
  <si>
    <r>
      <t>Od</t>
    </r>
    <r>
      <rPr>
        <sz val="10"/>
        <color theme="1"/>
        <rFont val="Calibri"/>
        <family val="2"/>
        <charset val="238"/>
      </rPr>
      <t>—Do 4)*</t>
    </r>
  </si>
  <si>
    <r>
      <rPr>
        <i/>
        <vertAlign val="superscript"/>
        <sz val="7"/>
        <color theme="1"/>
        <rFont val="Calibri"/>
        <family val="2"/>
        <charset val="238"/>
        <scheme val="minor"/>
      </rPr>
      <t>***)</t>
    </r>
    <r>
      <rPr>
        <i/>
        <sz val="7"/>
        <color theme="1"/>
        <rFont val="Calibri"/>
        <family val="2"/>
        <charset val="238"/>
        <scheme val="minor"/>
      </rPr>
      <t xml:space="preserve"> Vyplňte pouze tehdy, podáváte-li oznámení za jiné období než je předvyplněno v kolonce "Od</t>
    </r>
    <r>
      <rPr>
        <sz val="7"/>
        <color theme="1"/>
        <rFont val="Calibri"/>
        <family val="2"/>
        <charset val="238"/>
      </rPr>
      <t>—</t>
    </r>
    <r>
      <rPr>
        <i/>
        <sz val="7"/>
        <color theme="1"/>
        <rFont val="Calibri"/>
        <family val="2"/>
        <charset val="238"/>
      </rPr>
      <t>Do", tj. podáváte-li průběžné oznámení za rok, ve kterém jste zahájil/a výkon funkce. Poté uvedete datum zahájení výkonu funkce=datum složení slibu a datum 31. 12. daného roku.</t>
    </r>
  </si>
  <si>
    <t>List  č. 04 - Provozování rozhlasového nebo televizního vysílání nebo vydávání periodického tisku</t>
  </si>
  <si>
    <t>1.1.2018—31.12.2018</t>
  </si>
  <si>
    <t>Podnikání nebo provozování jiné samostatné výdělečné činnosti 5)</t>
  </si>
  <si>
    <t>Poznámka  9)</t>
  </si>
  <si>
    <t>Společník nebo člen podnikající právnické osoby 10)</t>
  </si>
  <si>
    <t>Poznámka 14)</t>
  </si>
  <si>
    <t>Člen statutárního orgánu, člen řídícího, dozorčího nebo kontrolního orgánu 
podnikající právnické osoby 15)</t>
  </si>
  <si>
    <t>Poznámka 20)</t>
  </si>
  <si>
    <t>Provozování rozhlasového nebo televizního vysílání nebo vydávání periodického 
tisku 21)</t>
  </si>
  <si>
    <t>Název média 24)</t>
  </si>
  <si>
    <t>Poznámka 28)</t>
  </si>
  <si>
    <t>Další činnost v pracovněprávním nebo obdobném vztahu nebo ve služebním 
poměru, nejde-li o vztah nebo poměr, v němž působí jako veřejný funkcionář 29)</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</si>
  <si>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</si>
  <si>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</si>
  <si>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</si>
  <si>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</si>
  <si>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</si>
  <si>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</si>
  <si>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</si>
  <si>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</si>
  <si>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</si>
  <si>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</si>
  <si>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</si>
  <si>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</si>
  <si>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</si>
  <si>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</si>
  <si>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</si>
  <si>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</si>
  <si>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</si>
  <si>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</si>
  <si>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t>Vyplněné oznámení vlastnoručně podepište a podejte i v případě, že nenastaly žádné skutečnosti, které by podléhaly oznamovací povinnosti.</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</si>
  <si>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</si>
  <si>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Seznam druhů nemovitých věcí a k nim seznam specifikace druhu naleznete
na straně číslo 6 v části Základní poučení.</t>
  </si>
  <si>
    <t>OZNÁMENÍ O ČINNOSTECH, MAJETKU, PŘÍJMECH A ZÁVAZCÍCH</t>
  </si>
  <si>
    <t>OZ 3 - NS/12/2022</t>
  </si>
  <si>
    <t>OZ 3 - NS/12/2022                List č. 03 - Člen statutárního orgánu, člen řídícího, dozorčího nebo kontrolního orgánu podnikající právnické osoby</t>
  </si>
  <si>
    <t>OZ 3 - NS/12/2022                              List č. 08 - Podíl v obchodní korporaci nepředstavovaný cenným papírem nebo zaknihovaným cenným papírem</t>
  </si>
  <si>
    <t>1.1.2022 - 31.12.2022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</si>
</sst>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 &quot;Kč&quot;"/>
    <numFmt numFmtId="166" formatCode="[&lt;=9999999]###\ ##\ ##;##\ ##\ ##\ ##"/>
  </numFmts>
  <fonts count="55"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i/>
      <sz val="9"/>
      <color theme="1"/>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i/>
      <sz val="10"/>
      <color rgb="FF000000"/>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i/>
      <sz val="8.5"/>
      <color theme="1"/>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8"/>
      <color theme="0" tint="-0.14996795556505021"/>
      <name val="Calibri"/>
      <family val="2"/>
      <charset val="238"/>
      <scheme val="minor"/>
    </font>
    <font>
      <b/>
      <sz val="10"/>
      <color theme="0" tint="-0.14996795556505021"/>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i/>
      <vertAlign val="superscript"/>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7"/>
      <color theme="1"/>
      <name val="Calibri"/>
      <family val="2"/>
      <charset val="238"/>
    </font>
    <font>
      <i/>
      <sz val="7"/>
      <color theme="1"/>
      <name val="Calibri"/>
      <family val="2"/>
      <charset val="238"/>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0"/>
      <color theme="1"/>
      <name val="Calibri"/>
      <family val="2"/>
      <charset val="238"/>
    </font>
    <font>
      <i/>
      <sz val="10"/>
      <color theme="1"/>
      <name val="Calibri"/>
      <family val="2"/>
      <charset val="238"/>
      <scheme val="minor"/>
    </font>
    <font>
      <sz val="11"/>
      <color rgb="FF000000"/>
      <name val="Calibri"/>
      <family val="2"/>
      <charset val="238"/>
    </font>
    <font>
      <sz val="8"/>
      <color rgb="FF000000"/>
      <name val="Tahoma"/>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5" tint="0.79998168889431442"/>
        <bgColor indexed="64"/>
      </patternFill>
    </fill>
    <fill>
      <patternFill patternType="solid">
        <fgColor theme="6" tint="-0.249977111117893"/>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indexed="64"/>
      </left>
      <right style="dotted">
        <color indexed="64"/>
      </right>
      <top style="dotted">
        <color indexed="64"/>
      </top>
      <bottom style="dotted">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right/>
      <top/>
      <bottom style="medium">
        <color indexed="64"/>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thin">
        <color indexed="64"/>
      </left>
      <right style="thin">
        <color indexed="64"/>
      </right>
      <top style="thin">
        <color indexed="64"/>
      </top>
      <bottom style="medium">
        <color indexed="64"/>
      </bottom>
      <diagonal/>
    </border>
    <border>
      <left style="double">
        <color rgb="FF3F3F3F"/>
      </left>
      <right/>
      <top/>
      <bottom style="double">
        <color rgb="FF3F3F3F"/>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521">
    <xf numFmtId="0" fontId="0" fillId="0" borderId="0" xfId="0"/>
    <xf numFmtId="0" fontId="3" fillId="0" borderId="0" xfId="0" applyFont="1" applyProtection="1"/>
    <xf numFmtId="0" fontId="5" fillId="0" borderId="0" xfId="0" applyFont="1" applyFill="1" applyBorder="1" applyAlignment="1" applyProtection="1">
      <alignment horizontal="center"/>
    </xf>
    <xf numFmtId="0" fontId="3" fillId="0" borderId="0" xfId="0" applyFont="1" applyFill="1" applyProtection="1"/>
    <xf numFmtId="0" fontId="4" fillId="0" borderId="0" xfId="0" applyFont="1" applyBorder="1" applyAlignment="1">
      <alignment horizontal="left"/>
    </xf>
    <xf numFmtId="0" fontId="4" fillId="0" borderId="0" xfId="0" applyFont="1" applyProtection="1"/>
    <xf numFmtId="0" fontId="5" fillId="0" borderId="0" xfId="0" applyFont="1" applyFill="1" applyAlignment="1" applyProtection="1">
      <alignment horizontal="center"/>
    </xf>
    <xf numFmtId="0" fontId="5" fillId="0" borderId="0" xfId="0" applyFont="1" applyFill="1" applyBorder="1" applyAlignment="1" applyProtection="1">
      <alignment horizontal="left" vertical="top"/>
    </xf>
    <xf numFmtId="0" fontId="9" fillId="0" borderId="0" xfId="0" applyFont="1" applyProtection="1"/>
    <xf numFmtId="0" fontId="9" fillId="0" borderId="0" xfId="0" applyFont="1" applyBorder="1" applyAlignment="1" applyProtection="1">
      <alignment horizontal="left"/>
    </xf>
    <xf numFmtId="0" fontId="9" fillId="0" borderId="0" xfId="0" applyFont="1" applyAlignment="1" applyProtection="1">
      <alignment horizontal="left"/>
    </xf>
    <xf numFmtId="0" fontId="9" fillId="0" borderId="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Alignment="1" applyProtection="1">
      <alignment horizontal="left" wrapText="1"/>
    </xf>
    <xf numFmtId="0" fontId="9" fillId="0" borderId="0" xfId="0" applyFont="1" applyAlignment="1" applyProtection="1">
      <alignment wrapText="1"/>
    </xf>
    <xf numFmtId="0" fontId="9" fillId="0" borderId="0" xfId="0" applyFont="1" applyBorder="1" applyAlignment="1" applyProtection="1">
      <alignment horizontal="left" vertical="center" wrapText="1"/>
    </xf>
    <xf numFmtId="14" fontId="9" fillId="0" borderId="0" xfId="0" applyNumberFormat="1" applyFont="1" applyBorder="1" applyAlignment="1" applyProtection="1">
      <alignment vertical="center" wrapText="1"/>
    </xf>
    <xf numFmtId="0" fontId="3" fillId="0" borderId="0" xfId="0" applyFont="1" applyBorder="1" applyProtection="1"/>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3" fillId="0" borderId="0" xfId="0" applyFont="1" applyFill="1" applyBorder="1" applyProtection="1"/>
    <xf numFmtId="0" fontId="14" fillId="0" borderId="0" xfId="0" applyFont="1" applyBorder="1" applyAlignment="1" applyProtection="1">
      <alignment wrapText="1"/>
    </xf>
    <xf numFmtId="0" fontId="5" fillId="0" borderId="0" xfId="0" applyFont="1" applyBorder="1" applyAlignment="1" applyProtection="1">
      <alignment vertical="center" wrapText="1"/>
    </xf>
    <xf numFmtId="0" fontId="7" fillId="0" borderId="0" xfId="2" applyFont="1" applyProtection="1"/>
    <xf numFmtId="0" fontId="7" fillId="0" borderId="0" xfId="2" applyFont="1" applyFill="1" applyProtection="1"/>
    <xf numFmtId="0" fontId="8" fillId="0" borderId="0" xfId="0" applyFo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top"/>
    </xf>
    <xf numFmtId="0" fontId="20" fillId="0" borderId="0" xfId="0" applyFont="1" applyProtection="1"/>
    <xf numFmtId="0" fontId="14" fillId="0" borderId="0" xfId="0" applyFont="1" applyBorder="1" applyAlignment="1" applyProtection="1"/>
    <xf numFmtId="164" fontId="14" fillId="0" borderId="0" xfId="0" applyNumberFormat="1" applyFont="1" applyAlignment="1" applyProtection="1"/>
    <xf numFmtId="0" fontId="9" fillId="0" borderId="12" xfId="0" applyFont="1" applyBorder="1" applyAlignment="1" applyProtection="1">
      <alignment vertical="center"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center" vertical="top"/>
    </xf>
    <xf numFmtId="0" fontId="7" fillId="0" borderId="0" xfId="2" applyFont="1" applyFill="1" applyBorder="1" applyProtection="1"/>
    <xf numFmtId="0" fontId="9" fillId="0" borderId="0" xfId="0" applyFont="1" applyBorder="1" applyAlignment="1" applyProtection="1">
      <alignment vertical="center"/>
    </xf>
    <xf numFmtId="0" fontId="14" fillId="0" borderId="0" xfId="0" applyFont="1" applyAlignment="1" applyProtection="1"/>
    <xf numFmtId="0" fontId="5" fillId="0" borderId="0" xfId="0" applyFont="1" applyFill="1" applyAlignment="1" applyProtection="1">
      <alignment horizontal="center" wrapText="1"/>
    </xf>
    <xf numFmtId="0" fontId="9" fillId="0" borderId="0" xfId="0" applyFont="1" applyBorder="1" applyAlignment="1" applyProtection="1"/>
    <xf numFmtId="0" fontId="3" fillId="0" borderId="0" xfId="0" applyFont="1" applyFill="1" applyAlignment="1" applyProtection="1">
      <alignment horizontal="left" vertical="top"/>
    </xf>
    <xf numFmtId="0" fontId="3" fillId="0" borderId="0" xfId="0" applyFont="1" applyAlignment="1" applyProtection="1"/>
    <xf numFmtId="0" fontId="3" fillId="0" borderId="0" xfId="0" applyFont="1" applyFill="1" applyAlignment="1" applyProtection="1"/>
    <xf numFmtId="0" fontId="20" fillId="0" borderId="0" xfId="0" applyFont="1" applyBorder="1" applyProtection="1"/>
    <xf numFmtId="0" fontId="5" fillId="0" borderId="0" xfId="0" applyFont="1" applyFill="1" applyAlignment="1" applyProtection="1">
      <alignment horizontal="left"/>
    </xf>
    <xf numFmtId="0" fontId="3" fillId="0" borderId="0" xfId="0" applyFont="1" applyFill="1" applyBorder="1" applyAlignment="1" applyProtection="1">
      <alignment horizontal="left"/>
    </xf>
    <xf numFmtId="0" fontId="11" fillId="0" borderId="0" xfId="0" applyFont="1" applyFill="1" applyBorder="1" applyAlignment="1" applyProtection="1">
      <alignment vertical="top" wrapText="1"/>
    </xf>
    <xf numFmtId="0" fontId="3" fillId="0" borderId="0" xfId="0" applyFont="1" applyAlignment="1" applyProtection="1">
      <alignment horizontal="left"/>
    </xf>
    <xf numFmtId="0" fontId="3" fillId="0" borderId="0" xfId="0" applyFont="1" applyFill="1" applyAlignment="1" applyProtection="1">
      <alignment horizontal="center"/>
    </xf>
    <xf numFmtId="0" fontId="14" fillId="0" borderId="0" xfId="0" applyFont="1" applyAlignment="1" applyProtection="1">
      <alignment wrapText="1"/>
    </xf>
    <xf numFmtId="0" fontId="3" fillId="0" borderId="0" xfId="0" applyFont="1" applyFill="1" applyBorder="1" applyAlignment="1" applyProtection="1">
      <alignment horizontal="center"/>
    </xf>
    <xf numFmtId="0" fontId="3" fillId="0" borderId="0" xfId="0" applyFont="1"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9" fillId="0" borderId="0" xfId="0" applyFont="1" applyFill="1" applyAlignment="1" applyProtection="1">
      <alignment wrapText="1"/>
    </xf>
    <xf numFmtId="0" fontId="3" fillId="0" borderId="0" xfId="0" applyFont="1" applyFill="1" applyBorder="1" applyAlignment="1" applyProtection="1">
      <alignment vertical="top"/>
    </xf>
    <xf numFmtId="0" fontId="14" fillId="0" borderId="0" xfId="0" applyFont="1" applyAlignment="1" applyProtection="1">
      <alignment vertical="top" wrapText="1"/>
    </xf>
    <xf numFmtId="0" fontId="3" fillId="0" borderId="0" xfId="0" applyFont="1" applyFill="1" applyBorder="1" applyAlignment="1" applyProtection="1">
      <alignment horizontal="left" vertical="top" wrapText="1"/>
    </xf>
    <xf numFmtId="0" fontId="14" fillId="0" borderId="0" xfId="0" applyFont="1" applyBorder="1" applyAlignment="1" applyProtection="1">
      <alignment vertical="top"/>
    </xf>
    <xf numFmtId="0" fontId="3" fillId="0" borderId="0" xfId="0" applyFont="1" applyFill="1" applyBorder="1" applyAlignment="1" applyProtection="1">
      <alignment horizontal="center" vertical="top" wrapText="1"/>
    </xf>
    <xf numFmtId="0" fontId="3" fillId="0" borderId="0" xfId="0" applyFont="1" applyFill="1" applyAlignment="1" applyProtection="1">
      <alignment horizontal="justify" wrapText="1"/>
    </xf>
    <xf numFmtId="0" fontId="5"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5" fillId="0" borderId="0" xfId="0" applyFont="1" applyFill="1" applyBorder="1" applyAlignment="1" applyProtection="1">
      <alignment horizontal="center" vertical="center"/>
    </xf>
    <xf numFmtId="0" fontId="9" fillId="0" borderId="5" xfId="0" applyFont="1" applyBorder="1" applyAlignment="1" applyProtection="1">
      <alignment wrapText="1"/>
    </xf>
    <xf numFmtId="0" fontId="9" fillId="0" borderId="0" xfId="0" applyFont="1" applyFill="1" applyBorder="1" applyAlignment="1" applyProtection="1">
      <alignment horizontal="left" vertical="center" wrapText="1"/>
    </xf>
    <xf numFmtId="0" fontId="3" fillId="0" borderId="0" xfId="0" applyFont="1" applyAlignment="1" applyProtection="1">
      <alignment wrapText="1"/>
    </xf>
    <xf numFmtId="49" fontId="9" fillId="0" borderId="0" xfId="0" applyNumberFormat="1" applyFont="1" applyFill="1" applyBorder="1" applyAlignment="1" applyProtection="1">
      <alignment vertical="top"/>
    </xf>
    <xf numFmtId="0" fontId="9" fillId="0" borderId="5" xfId="0" applyFont="1" applyFill="1" applyBorder="1" applyAlignment="1" applyProtection="1">
      <alignment wrapText="1"/>
    </xf>
    <xf numFmtId="0" fontId="3" fillId="0" borderId="0" xfId="0" applyFont="1" applyFill="1" applyBorder="1" applyAlignment="1" applyProtection="1">
      <alignment vertical="center"/>
    </xf>
    <xf numFmtId="0" fontId="19" fillId="0" borderId="0" xfId="0" applyFont="1" applyFill="1" applyAlignment="1" applyProtection="1">
      <alignment vertical="center"/>
    </xf>
    <xf numFmtId="0" fontId="9" fillId="0" borderId="5" xfId="0" applyFont="1" applyBorder="1" applyAlignment="1" applyProtection="1">
      <alignment horizontal="left" vertical="center"/>
    </xf>
    <xf numFmtId="0" fontId="4" fillId="0" borderId="0" xfId="0" applyFont="1" applyFill="1" applyAlignment="1" applyProtection="1">
      <alignment horizontal="left"/>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xf>
    <xf numFmtId="0" fontId="9" fillId="0" borderId="0" xfId="0" applyFont="1" applyAlignment="1" applyProtection="1"/>
    <xf numFmtId="0" fontId="9" fillId="0" borderId="3" xfId="0" applyFont="1" applyFill="1" applyBorder="1" applyAlignment="1" applyProtection="1">
      <alignment wrapText="1"/>
    </xf>
    <xf numFmtId="0" fontId="14" fillId="0" borderId="7" xfId="0" applyFont="1" applyFill="1" applyBorder="1" applyAlignment="1" applyProtection="1">
      <alignment wrapText="1"/>
    </xf>
    <xf numFmtId="0" fontId="14" fillId="0" borderId="0" xfId="0" applyFont="1" applyFill="1" applyAlignment="1" applyProtection="1"/>
    <xf numFmtId="0" fontId="5" fillId="0" borderId="0" xfId="0" applyFont="1" applyFill="1" applyBorder="1" applyAlignment="1" applyProtection="1">
      <alignment horizontal="center" vertical="top" wrapText="1"/>
    </xf>
    <xf numFmtId="0" fontId="4" fillId="0" borderId="0" xfId="0" applyFont="1" applyFill="1" applyProtection="1"/>
    <xf numFmtId="0" fontId="4" fillId="0" borderId="0" xfId="0" applyFont="1" applyFill="1" applyBorder="1" applyAlignment="1" applyProtection="1">
      <alignment horizontal="left"/>
    </xf>
    <xf numFmtId="0" fontId="9" fillId="0" borderId="12" xfId="0" applyFont="1" applyFill="1" applyBorder="1" applyAlignment="1" applyProtection="1">
      <alignment vertical="center"/>
    </xf>
    <xf numFmtId="0" fontId="14" fillId="0" borderId="0" xfId="0" applyFont="1" applyFill="1" applyBorder="1" applyAlignment="1" applyProtection="1">
      <alignment horizontal="left" vertical="center"/>
    </xf>
    <xf numFmtId="49"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wrapText="1"/>
    </xf>
    <xf numFmtId="165" fontId="9" fillId="0" borderId="0" xfId="0" applyNumberFormat="1" applyFont="1" applyBorder="1" applyAlignment="1" applyProtection="1">
      <alignment vertical="center"/>
    </xf>
    <xf numFmtId="0" fontId="9" fillId="0" borderId="3" xfId="0" applyFont="1" applyFill="1" applyBorder="1" applyAlignment="1" applyProtection="1">
      <alignment horizontal="left" wrapText="1"/>
    </xf>
    <xf numFmtId="0" fontId="9" fillId="0" borderId="3" xfId="0" applyFont="1" applyBorder="1" applyAlignment="1" applyProtection="1">
      <alignment wrapText="1"/>
    </xf>
    <xf numFmtId="0" fontId="15" fillId="0" borderId="0" xfId="0" applyFont="1" applyBorder="1" applyAlignment="1" applyProtection="1"/>
    <xf numFmtId="0" fontId="15" fillId="0" borderId="3" xfId="0" applyFont="1" applyBorder="1" applyAlignment="1" applyProtection="1"/>
    <xf numFmtId="0" fontId="9" fillId="0" borderId="5" xfId="0" applyFont="1" applyBorder="1" applyAlignment="1" applyProtection="1">
      <alignment vertical="top" wrapText="1"/>
    </xf>
    <xf numFmtId="0" fontId="9"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left" vertical="top"/>
    </xf>
    <xf numFmtId="0" fontId="9" fillId="0" borderId="15" xfId="0" applyFont="1" applyBorder="1" applyAlignment="1" applyProtection="1">
      <alignment horizontal="left" vertical="center" wrapText="1"/>
      <protection locked="0"/>
    </xf>
    <xf numFmtId="0" fontId="13" fillId="0" borderId="0" xfId="0" applyFont="1" applyBorder="1" applyAlignment="1" applyProtection="1">
      <alignment vertical="center" wrapText="1"/>
    </xf>
    <xf numFmtId="0" fontId="9" fillId="0" borderId="15"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2" fontId="18" fillId="0" borderId="13" xfId="0" applyNumberFormat="1" applyFont="1" applyBorder="1" applyAlignment="1" applyProtection="1">
      <alignment horizontal="left" vertical="center" wrapText="1"/>
      <protection locked="0"/>
    </xf>
    <xf numFmtId="2" fontId="18" fillId="0" borderId="15" xfId="0" applyNumberFormat="1"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4" xfId="0" applyFont="1" applyBorder="1" applyAlignment="1" applyProtection="1">
      <alignment horizontal="left" wrapText="1"/>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top" wrapText="1"/>
    </xf>
    <xf numFmtId="0" fontId="9" fillId="0" borderId="0" xfId="0" applyFont="1" applyFill="1" applyAlignment="1" applyProtection="1">
      <alignment vertical="top"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vertical="top"/>
    </xf>
    <xf numFmtId="0" fontId="9" fillId="0" borderId="0" xfId="0" applyFont="1" applyAlignment="1" applyProtection="1">
      <alignment horizontal="left" vertical="top"/>
    </xf>
    <xf numFmtId="0" fontId="9" fillId="0" borderId="0" xfId="0" applyFont="1" applyFill="1" applyBorder="1" applyProtection="1"/>
    <xf numFmtId="0" fontId="9" fillId="0" borderId="0" xfId="0" applyFont="1" applyFill="1" applyProtection="1"/>
    <xf numFmtId="0" fontId="9" fillId="0" borderId="0" xfId="0" applyFont="1" applyBorder="1" applyAlignment="1" applyProtection="1">
      <alignment vertical="top"/>
    </xf>
    <xf numFmtId="0" fontId="13" fillId="0" borderId="0" xfId="0" applyFont="1" applyAlignment="1" applyProtection="1"/>
    <xf numFmtId="0" fontId="24" fillId="0" borderId="0" xfId="0" applyFont="1" applyProtection="1"/>
    <xf numFmtId="0" fontId="9" fillId="0" borderId="0" xfId="0" applyFont="1" applyFill="1" applyBorder="1" applyAlignment="1" applyProtection="1">
      <alignment horizontal="center" vertical="top"/>
    </xf>
    <xf numFmtId="0" fontId="9" fillId="0" borderId="0" xfId="0" applyFont="1" applyFill="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10" fillId="0" borderId="0" xfId="2" applyFont="1" applyProtection="1"/>
    <xf numFmtId="0" fontId="14" fillId="0" borderId="0" xfId="0" applyFont="1" applyBorder="1" applyAlignment="1" applyProtection="1">
      <alignment vertical="center" wrapText="1"/>
    </xf>
    <xf numFmtId="0" fontId="9" fillId="0" borderId="0" xfId="0" applyFont="1" applyFill="1" applyAlignment="1" applyProtection="1">
      <alignment horizontal="left" wrapText="1"/>
    </xf>
    <xf numFmtId="0" fontId="9" fillId="0" borderId="0" xfId="0" applyFont="1" applyFill="1" applyBorder="1" applyAlignment="1" applyProtection="1">
      <alignment horizontal="left" vertical="center" wrapText="1"/>
    </xf>
    <xf numFmtId="0" fontId="4" fillId="0" borderId="0" xfId="0" applyFont="1" applyBorder="1" applyAlignment="1">
      <alignment horizontal="right"/>
    </xf>
    <xf numFmtId="0" fontId="9" fillId="0" borderId="0" xfId="0" applyFont="1" applyBorder="1"/>
    <xf numFmtId="0" fontId="4" fillId="0" borderId="15" xfId="0" applyFont="1" applyBorder="1" applyAlignment="1" applyProtection="1">
      <alignment horizontal="right"/>
      <protection locked="0"/>
    </xf>
    <xf numFmtId="0" fontId="13"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0" xfId="0" applyFont="1" applyAlignment="1" applyProtection="1">
      <alignment horizontal="left" wrapText="1"/>
    </xf>
    <xf numFmtId="0" fontId="13" fillId="0" borderId="0" xfId="0" applyFont="1" applyBorder="1" applyAlignment="1" applyProtection="1">
      <alignment horizontal="center" vertical="center" wrapText="1"/>
    </xf>
    <xf numFmtId="0" fontId="22" fillId="0" borderId="0" xfId="0" applyFont="1" applyBorder="1" applyAlignment="1" applyProtection="1">
      <alignment vertical="top"/>
    </xf>
    <xf numFmtId="0" fontId="18" fillId="0" borderId="0" xfId="0" applyFont="1" applyAlignment="1" applyProtection="1">
      <alignment vertical="top"/>
    </xf>
    <xf numFmtId="0" fontId="9" fillId="2" borderId="1" xfId="0" applyFont="1" applyFill="1" applyBorder="1" applyAlignment="1" applyProtection="1">
      <alignment horizontal="left"/>
    </xf>
    <xf numFmtId="0" fontId="14" fillId="2" borderId="2" xfId="0" applyFont="1" applyFill="1" applyBorder="1" applyAlignment="1" applyProtection="1">
      <alignment horizontal="left"/>
    </xf>
    <xf numFmtId="0" fontId="9" fillId="0" borderId="27"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14" fillId="2" borderId="2" xfId="0" applyFont="1" applyFill="1" applyBorder="1" applyAlignment="1" applyProtection="1">
      <alignment horizontal="left" wrapText="1"/>
    </xf>
    <xf numFmtId="0" fontId="13" fillId="0" borderId="26" xfId="0" applyFont="1" applyFill="1" applyBorder="1" applyAlignment="1" applyProtection="1">
      <alignment vertical="center" wrapText="1"/>
    </xf>
    <xf numFmtId="0" fontId="9" fillId="0" borderId="0" xfId="0" applyFont="1" applyAlignment="1" applyProtection="1">
      <alignment horizontal="left" wrapText="1"/>
    </xf>
    <xf numFmtId="0" fontId="9" fillId="0" borderId="17" xfId="0" applyFont="1" applyBorder="1" applyAlignment="1" applyProtection="1">
      <alignment horizontal="left" vertical="center" wrapText="1"/>
      <protection locked="0"/>
    </xf>
    <xf numFmtId="0" fontId="3" fillId="0" borderId="0" xfId="0" applyFont="1" applyFill="1" applyBorder="1" applyAlignment="1" applyProtection="1"/>
    <xf numFmtId="0" fontId="9" fillId="0" borderId="0" xfId="0" applyFont="1" applyAlignment="1" applyProtection="1">
      <alignment horizontal="left" vertical="center" wrapText="1"/>
    </xf>
    <xf numFmtId="0" fontId="11" fillId="0" borderId="15"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wrapText="1"/>
    </xf>
    <xf numFmtId="0" fontId="4" fillId="0" borderId="15" xfId="0" applyFont="1" applyBorder="1" applyAlignment="1" applyProtection="1">
      <alignment horizontal="right" vertical="center"/>
      <protection locked="0"/>
    </xf>
    <xf numFmtId="0" fontId="9" fillId="0" borderId="28" xfId="0" applyFont="1" applyBorder="1" applyAlignment="1" applyProtection="1">
      <alignment horizontal="left" vertical="center" wrapText="1"/>
      <protection locked="0"/>
    </xf>
    <xf numFmtId="0" fontId="0" fillId="0" borderId="27" xfId="0" applyBorder="1"/>
    <xf numFmtId="0" fontId="0" fillId="0" borderId="0" xfId="0" applyAlignment="1">
      <alignment horizontal="left" vertical="center"/>
    </xf>
    <xf numFmtId="0" fontId="9" fillId="0" borderId="27" xfId="0" applyFont="1" applyFill="1" applyBorder="1" applyAlignment="1" applyProtection="1">
      <alignment wrapText="1"/>
    </xf>
    <xf numFmtId="0" fontId="9" fillId="0" borderId="28" xfId="0" applyFont="1" applyFill="1" applyBorder="1" applyAlignment="1" applyProtection="1">
      <alignment horizontal="left" vertical="center" wrapText="1"/>
      <protection locked="0"/>
    </xf>
    <xf numFmtId="0" fontId="4" fillId="0" borderId="13" xfId="0" applyFont="1" applyBorder="1" applyAlignment="1" applyProtection="1">
      <alignment horizontal="right" vertical="center"/>
      <protection locked="0"/>
    </xf>
    <xf numFmtId="0" fontId="9" fillId="0" borderId="27" xfId="0" applyFont="1" applyFill="1" applyBorder="1" applyAlignment="1" applyProtection="1">
      <alignment vertical="top" wrapText="1"/>
    </xf>
    <xf numFmtId="0" fontId="9" fillId="0" borderId="27" xfId="0" applyFont="1" applyBorder="1" applyAlignment="1" applyProtection="1">
      <alignment wrapText="1"/>
    </xf>
    <xf numFmtId="0" fontId="9" fillId="0" borderId="27" xfId="0" applyFont="1" applyBorder="1" applyAlignment="1" applyProtection="1">
      <alignment vertical="center" wrapText="1"/>
    </xf>
    <xf numFmtId="0" fontId="9" fillId="2" borderId="5" xfId="0" applyFont="1" applyFill="1" applyBorder="1" applyAlignment="1" applyProtection="1">
      <alignment horizontal="left"/>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26" fillId="0" borderId="0" xfId="0" applyFont="1" applyFill="1" applyAlignment="1" applyProtection="1">
      <alignment horizontal="left"/>
    </xf>
    <xf numFmtId="0" fontId="3" fillId="0" borderId="0" xfId="0" applyFont="1" applyFill="1" applyBorder="1" applyAlignment="1" applyProtection="1">
      <alignment horizontal="left" vertical="top"/>
      <protection locked="0"/>
    </xf>
    <xf numFmtId="0" fontId="9" fillId="0" borderId="17"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top"/>
    </xf>
    <xf numFmtId="0" fontId="4" fillId="0" borderId="2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3" fillId="0" borderId="0" xfId="0" applyFont="1" applyFill="1" applyAlignment="1" applyProtection="1">
      <alignment wrapText="1"/>
    </xf>
    <xf numFmtId="0" fontId="24" fillId="0" borderId="0" xfId="0" applyFont="1" applyFill="1" applyAlignment="1" applyProtection="1">
      <alignment horizontal="left" vertical="top" wrapText="1"/>
    </xf>
    <xf numFmtId="0" fontId="27"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left" wrapText="1"/>
    </xf>
    <xf numFmtId="0" fontId="3" fillId="0" borderId="15" xfId="0" applyFont="1" applyFill="1" applyBorder="1" applyAlignment="1" applyProtection="1">
      <alignment horizontal="left" vertical="center" wrapText="1"/>
      <protection locked="0"/>
    </xf>
    <xf numFmtId="0" fontId="9" fillId="0" borderId="0" xfId="0" applyFont="1" applyAlignment="1" applyProtection="1">
      <alignmen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18" fillId="0" borderId="0" xfId="0" applyFont="1" applyAlignment="1" applyProtection="1"/>
    <xf numFmtId="0" fontId="14" fillId="0" borderId="0" xfId="0" applyFont="1" applyFill="1" applyBorder="1" applyAlignment="1" applyProtection="1">
      <alignment horizontal="left" vertical="top" wrapText="1"/>
    </xf>
    <xf numFmtId="0" fontId="9" fillId="0" borderId="27" xfId="0" applyFont="1" applyBorder="1" applyAlignment="1" applyProtection="1">
      <alignment vertical="top"/>
    </xf>
    <xf numFmtId="0" fontId="9" fillId="0" borderId="27" xfId="0" applyFont="1" applyFill="1" applyBorder="1" applyAlignment="1" applyProtection="1">
      <alignment vertical="top"/>
    </xf>
    <xf numFmtId="0" fontId="9" fillId="0" borderId="4" xfId="0" applyFont="1" applyFill="1" applyBorder="1" applyAlignment="1" applyProtection="1">
      <alignment wrapText="1"/>
    </xf>
    <xf numFmtId="0" fontId="9" fillId="0" borderId="27" xfId="0" applyFont="1" applyFill="1" applyBorder="1" applyAlignment="1" applyProtection="1">
      <alignment horizontal="left" vertical="top" wrapText="1"/>
    </xf>
    <xf numFmtId="0" fontId="9" fillId="0" borderId="29" xfId="0" applyFont="1" applyBorder="1" applyAlignment="1" applyProtection="1">
      <alignment vertical="top" wrapText="1"/>
    </xf>
    <xf numFmtId="0" fontId="9" fillId="0" borderId="27" xfId="0" applyFont="1" applyBorder="1" applyAlignment="1" applyProtection="1">
      <alignment vertical="top" wrapText="1"/>
    </xf>
    <xf numFmtId="0" fontId="14" fillId="0" borderId="0" xfId="0" applyFont="1" applyFill="1" applyBorder="1" applyAlignment="1" applyProtection="1">
      <alignment wrapText="1"/>
    </xf>
    <xf numFmtId="0" fontId="13"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0" xfId="0" applyFont="1" applyFill="1" applyBorder="1" applyAlignment="1" applyProtection="1"/>
    <xf numFmtId="164" fontId="14" fillId="0" borderId="0" xfId="0" applyNumberFormat="1" applyFont="1" applyFill="1" applyAlignment="1" applyProtection="1"/>
    <xf numFmtId="0" fontId="14" fillId="0" borderId="0" xfId="0" applyFont="1" applyFill="1" applyAlignment="1" applyProtection="1">
      <alignment wrapText="1"/>
    </xf>
    <xf numFmtId="0" fontId="3" fillId="0" borderId="0" xfId="0" applyFont="1" applyFill="1" applyBorder="1" applyAlignment="1" applyProtection="1">
      <alignment wrapText="1"/>
    </xf>
    <xf numFmtId="0" fontId="9" fillId="0" borderId="0" xfId="0" applyFont="1" applyFill="1" applyBorder="1" applyAlignment="1" applyProtection="1">
      <alignment horizontal="left" wrapText="1"/>
    </xf>
    <xf numFmtId="0" fontId="13" fillId="0" borderId="0" xfId="0" applyFont="1" applyFill="1" applyBorder="1" applyAlignment="1" applyProtection="1">
      <alignment horizontal="center" wrapText="1"/>
    </xf>
    <xf numFmtId="0" fontId="14" fillId="0" borderId="0" xfId="0" applyFont="1" applyFill="1" applyAlignment="1" applyProtection="1">
      <alignment vertical="top" wrapText="1"/>
    </xf>
    <xf numFmtId="0" fontId="14" fillId="0" borderId="0" xfId="0" applyFont="1" applyFill="1" applyBorder="1" applyAlignment="1" applyProtection="1">
      <alignment vertical="top"/>
    </xf>
    <xf numFmtId="0" fontId="0" fillId="0" borderId="0" xfId="0" applyFill="1" applyBorder="1" applyAlignment="1">
      <alignment horizontal="left"/>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center" wrapText="1"/>
    </xf>
    <xf numFmtId="0" fontId="9" fillId="0" borderId="0" xfId="0" applyFont="1" applyFill="1" applyAlignment="1" applyProtection="1">
      <alignment horizontal="left"/>
    </xf>
    <xf numFmtId="165" fontId="9" fillId="0" borderId="0" xfId="0" applyNumberFormat="1" applyFont="1" applyFill="1" applyBorder="1" applyAlignment="1" applyProtection="1">
      <alignment vertical="center"/>
    </xf>
    <xf numFmtId="0" fontId="15" fillId="0" borderId="0" xfId="0" applyFont="1" applyFill="1" applyBorder="1" applyAlignment="1" applyProtection="1"/>
    <xf numFmtId="0" fontId="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14" fontId="4" fillId="0" borderId="0" xfId="0" applyNumberFormat="1" applyFont="1" applyBorder="1" applyAlignment="1" applyProtection="1">
      <alignment vertical="top" wrapText="1"/>
    </xf>
    <xf numFmtId="0" fontId="29" fillId="0" borderId="0" xfId="0" applyFont="1" applyFill="1" applyBorder="1" applyAlignment="1" applyProtection="1">
      <alignment horizontal="left"/>
    </xf>
    <xf numFmtId="0" fontId="4" fillId="0" borderId="0" xfId="0" applyFont="1" applyFill="1" applyBorder="1" applyAlignment="1" applyProtection="1">
      <alignment horizontal="center" vertical="center" wrapText="1"/>
    </xf>
    <xf numFmtId="0" fontId="9" fillId="0" borderId="0" xfId="0" applyFont="1" applyFill="1" applyAlignment="1" applyProtection="1"/>
    <xf numFmtId="0" fontId="9" fillId="0" borderId="27" xfId="0" applyFont="1" applyBorder="1" applyAlignment="1" applyProtection="1"/>
    <xf numFmtId="0" fontId="9" fillId="0" borderId="15" xfId="0" applyFont="1" applyBorder="1" applyAlignment="1" applyProtection="1">
      <alignment horizontal="left" vertical="top" wrapText="1"/>
      <protection locked="0"/>
    </xf>
    <xf numFmtId="0" fontId="14" fillId="0" borderId="0" xfId="0" applyFont="1" applyFill="1" applyBorder="1" applyAlignment="1" applyProtection="1">
      <alignment horizontal="left" vertical="top" wrapText="1"/>
    </xf>
    <xf numFmtId="1" fontId="9" fillId="0" borderId="15" xfId="0" applyNumberFormat="1" applyFont="1" applyBorder="1" applyAlignment="1" applyProtection="1">
      <alignment horizontal="left" vertical="center" wrapText="1"/>
      <protection locked="0"/>
    </xf>
    <xf numFmtId="0" fontId="12" fillId="0" borderId="0" xfId="0" applyFont="1" applyAlignment="1" applyProtection="1">
      <alignment wrapText="1"/>
    </xf>
    <xf numFmtId="0" fontId="9" fillId="0" borderId="0" xfId="0" applyFont="1" applyFill="1" applyAlignment="1" applyProtection="1">
      <alignment vertical="center"/>
    </xf>
    <xf numFmtId="1" fontId="9" fillId="0" borderId="15" xfId="0" applyNumberFormat="1" applyFont="1" applyFill="1" applyBorder="1" applyAlignment="1" applyProtection="1">
      <alignment horizontal="left" vertical="center" wrapText="1"/>
      <protection locked="0"/>
    </xf>
    <xf numFmtId="165" fontId="9" fillId="0" borderId="15" xfId="0" applyNumberFormat="1" applyFont="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center" wrapText="1"/>
      <protection locked="0"/>
    </xf>
    <xf numFmtId="0" fontId="0" fillId="0" borderId="0" xfId="0" applyAlignment="1">
      <alignment horizontal="left"/>
    </xf>
    <xf numFmtId="0" fontId="18" fillId="0" borderId="4" xfId="0" applyFont="1" applyFill="1" applyBorder="1" applyAlignment="1" applyProtection="1">
      <alignment vertical="top"/>
    </xf>
    <xf numFmtId="0" fontId="9" fillId="0" borderId="34" xfId="0" applyFont="1" applyFill="1" applyBorder="1" applyAlignment="1" applyProtection="1">
      <alignment horizontal="left" vertical="center" wrapText="1"/>
      <protection locked="0"/>
    </xf>
    <xf numFmtId="0" fontId="3" fillId="0" borderId="30" xfId="0" applyFont="1" applyBorder="1" applyProtection="1"/>
    <xf numFmtId="0" fontId="9" fillId="0" borderId="0" xfId="0" applyFont="1" applyBorder="1" applyAlignment="1" applyProtection="1">
      <alignment horizontal="left" vertical="top" wrapText="1"/>
    </xf>
    <xf numFmtId="0" fontId="9" fillId="0" borderId="15" xfId="0" applyNumberFormat="1" applyFont="1" applyFill="1" applyBorder="1" applyAlignment="1" applyProtection="1">
      <alignment horizontal="left" vertical="center" wrapText="1"/>
      <protection locked="0"/>
    </xf>
    <xf numFmtId="0" fontId="0" fillId="0" borderId="0" xfId="0" applyNumberFormat="1"/>
    <xf numFmtId="0" fontId="9" fillId="0" borderId="30" xfId="0" applyFont="1" applyBorder="1" applyAlignment="1" applyProtection="1">
      <alignment vertical="top" wrapText="1"/>
    </xf>
    <xf numFmtId="0" fontId="9" fillId="0" borderId="34" xfId="0" applyFont="1" applyBorder="1" applyAlignment="1" applyProtection="1">
      <alignment horizontal="left" vertical="center" wrapText="1"/>
      <protection locked="0"/>
    </xf>
    <xf numFmtId="0" fontId="9" fillId="0" borderId="35" xfId="0" applyFont="1" applyFill="1" applyBorder="1" applyAlignment="1" applyProtection="1">
      <alignment vertical="center" wrapText="1"/>
    </xf>
    <xf numFmtId="0" fontId="9" fillId="0" borderId="30" xfId="0" applyFont="1" applyBorder="1" applyAlignment="1" applyProtection="1">
      <alignment wrapText="1"/>
    </xf>
    <xf numFmtId="0" fontId="9" fillId="0" borderId="30" xfId="0" applyFont="1" applyFill="1" applyBorder="1" applyAlignment="1" applyProtection="1">
      <alignment vertical="center" wrapText="1"/>
    </xf>
    <xf numFmtId="0" fontId="14" fillId="2" borderId="5"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xf>
    <xf numFmtId="0" fontId="18" fillId="0" borderId="15" xfId="0" applyNumberFormat="1" applyFont="1" applyBorder="1" applyAlignment="1" applyProtection="1">
      <alignment horizontal="left" vertical="center" wrapText="1"/>
      <protection locked="0"/>
    </xf>
    <xf numFmtId="0" fontId="9" fillId="0" borderId="15" xfId="0" applyNumberFormat="1" applyFont="1" applyBorder="1" applyAlignment="1" applyProtection="1">
      <alignment horizontal="left" vertical="center" wrapText="1"/>
      <protection locked="0"/>
    </xf>
    <xf numFmtId="0" fontId="9" fillId="0" borderId="0" xfId="0" applyFont="1" applyFill="1" applyAlignment="1" applyProtection="1">
      <alignment vertical="top"/>
    </xf>
    <xf numFmtId="0" fontId="9" fillId="0" borderId="30" xfId="0" applyFont="1" applyFill="1" applyBorder="1" applyAlignment="1" applyProtection="1">
      <alignment vertical="top"/>
    </xf>
    <xf numFmtId="0" fontId="9" fillId="0" borderId="36" xfId="0" applyFont="1" applyFill="1" applyBorder="1" applyAlignment="1" applyProtection="1">
      <alignment vertical="top"/>
    </xf>
    <xf numFmtId="0" fontId="9" fillId="0" borderId="27" xfId="0" applyFont="1" applyBorder="1" applyAlignment="1" applyProtection="1">
      <alignment horizontal="left" vertical="top"/>
    </xf>
    <xf numFmtId="0" fontId="12" fillId="0" borderId="0" xfId="0" applyFont="1" applyAlignment="1" applyProtection="1">
      <alignment vertical="top" wrapText="1"/>
    </xf>
    <xf numFmtId="49" fontId="9" fillId="0" borderId="15" xfId="0" applyNumberFormat="1" applyFont="1" applyFill="1" applyBorder="1" applyAlignment="1" applyProtection="1">
      <alignment horizontal="left" vertical="center" wrapText="1"/>
      <protection locked="0"/>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4"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4" fillId="0" borderId="7" xfId="0" applyFont="1" applyBorder="1"/>
    <xf numFmtId="0" fontId="4" fillId="0" borderId="13" xfId="0" applyFont="1" applyBorder="1" applyAlignment="1" applyProtection="1">
      <alignment horizontal="right"/>
      <protection locked="0"/>
    </xf>
    <xf numFmtId="166" fontId="9" fillId="0" borderId="15" xfId="0" applyNumberFormat="1" applyFont="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xf>
    <xf numFmtId="0" fontId="14" fillId="2" borderId="10" xfId="0" applyFont="1" applyFill="1" applyBorder="1" applyAlignment="1" applyProtection="1">
      <alignment vertical="top"/>
    </xf>
    <xf numFmtId="0" fontId="14" fillId="2" borderId="8" xfId="0" applyFont="1" applyFill="1" applyBorder="1" applyAlignment="1" applyProtection="1">
      <alignment vertical="top"/>
    </xf>
    <xf numFmtId="0" fontId="23" fillId="0" borderId="15" xfId="0" applyFont="1" applyBorder="1" applyAlignment="1" applyProtection="1">
      <alignment horizontal="left" vertical="center" wrapText="1"/>
      <protection locked="0"/>
    </xf>
    <xf numFmtId="0" fontId="35" fillId="0" borderId="0" xfId="0" applyFont="1" applyFill="1" applyBorder="1" applyAlignment="1" applyProtection="1">
      <alignment horizontal="left" vertical="top"/>
    </xf>
    <xf numFmtId="0" fontId="36" fillId="0" borderId="13" xfId="0" applyFont="1" applyBorder="1" applyAlignment="1" applyProtection="1">
      <alignment horizontal="left" vertical="top" wrapText="1"/>
      <protection locked="0"/>
    </xf>
    <xf numFmtId="0" fontId="23" fillId="0" borderId="13" xfId="0" applyFont="1" applyFill="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5" xfId="0" applyFont="1" applyFill="1" applyBorder="1" applyAlignment="1" applyProtection="1">
      <alignment horizontal="left" vertical="center" wrapText="1"/>
      <protection locked="0"/>
    </xf>
    <xf numFmtId="0" fontId="35" fillId="0" borderId="0" xfId="0" applyFont="1" applyFill="1" applyAlignment="1" applyProtection="1">
      <alignment horizontal="left" vertical="top"/>
    </xf>
    <xf numFmtId="0" fontId="23" fillId="0" borderId="0" xfId="0" applyFont="1" applyAlignment="1" applyProtection="1">
      <alignment vertical="top" wrapText="1"/>
    </xf>
    <xf numFmtId="0" fontId="0" fillId="0" borderId="0" xfId="0" applyProtection="1">
      <protection locked="0"/>
    </xf>
    <xf numFmtId="0" fontId="9" fillId="0" borderId="15" xfId="0" applyNumberFormat="1" applyFont="1" applyBorder="1" applyAlignment="1" applyProtection="1">
      <alignment horizontal="left" vertical="top" wrapText="1"/>
      <protection locked="0"/>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49" fontId="18" fillId="0" borderId="15" xfId="0" applyNumberFormat="1" applyFont="1" applyBorder="1" applyAlignment="1" applyProtection="1">
      <alignment horizontal="left" vertical="center" wrapText="1"/>
      <protection locked="0"/>
    </xf>
    <xf numFmtId="49" fontId="18" fillId="0" borderId="13" xfId="0" applyNumberFormat="1" applyFont="1" applyBorder="1" applyAlignment="1" applyProtection="1">
      <alignment horizontal="left" vertical="center" wrapText="1"/>
      <protection locked="0"/>
    </xf>
    <xf numFmtId="49" fontId="9" fillId="0" borderId="15"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0" borderId="13" xfId="0" applyNumberFormat="1" applyFont="1" applyFill="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23" fillId="0" borderId="15"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left"/>
    </xf>
    <xf numFmtId="0" fontId="3" fillId="0" borderId="0" xfId="0" applyFont="1"/>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0" borderId="0" xfId="0" applyFont="1" applyFill="1"/>
    <xf numFmtId="0" fontId="3" fillId="7" borderId="0" xfId="0" applyFont="1" applyFill="1"/>
    <xf numFmtId="0" fontId="3" fillId="8" borderId="0" xfId="0" applyFont="1" applyFill="1"/>
    <xf numFmtId="0" fontId="6" fillId="3" borderId="38" xfId="1" applyFont="1" applyBorder="1" applyProtection="1"/>
    <xf numFmtId="0" fontId="6" fillId="3" borderId="38" xfId="1" applyFont="1" applyBorder="1" applyAlignment="1" applyProtection="1">
      <alignment horizontal="left" vertical="top"/>
    </xf>
    <xf numFmtId="0" fontId="3" fillId="0" borderId="0" xfId="0" applyFont="1" applyAlignment="1" applyProtection="1">
      <alignment vertical="center"/>
    </xf>
    <xf numFmtId="0" fontId="38" fillId="0" borderId="0" xfId="2" applyFont="1" applyFill="1" applyAlignment="1" applyProtection="1">
      <alignment horizontal="left" vertical="top" wrapText="1"/>
    </xf>
    <xf numFmtId="0" fontId="38" fillId="0" borderId="0" xfId="2" applyFont="1" applyProtection="1"/>
    <xf numFmtId="0" fontId="8" fillId="0" borderId="0" xfId="0" applyFont="1" applyAlignment="1" applyProtection="1">
      <alignment wrapText="1"/>
    </xf>
    <xf numFmtId="0" fontId="3" fillId="0" borderId="0" xfId="0" applyFont="1" applyAlignment="1" applyProtection="1">
      <alignment vertical="center" wrapText="1"/>
    </xf>
    <xf numFmtId="0" fontId="1" fillId="3" borderId="38" xfId="1" applyBorder="1" applyProtection="1"/>
    <xf numFmtId="0" fontId="8" fillId="0" borderId="0" xfId="0" applyFont="1" applyAlignment="1" applyProtection="1">
      <alignment vertical="center"/>
    </xf>
    <xf numFmtId="0" fontId="39" fillId="9" borderId="39" xfId="2" applyFont="1" applyFill="1" applyBorder="1" applyAlignment="1">
      <alignment horizontal="left" vertical="top" wrapText="1"/>
    </xf>
    <xf numFmtId="0" fontId="7" fillId="10" borderId="40" xfId="2" applyFont="1" applyFill="1" applyBorder="1"/>
    <xf numFmtId="0" fontId="3" fillId="11" borderId="40" xfId="0" applyFont="1" applyFill="1" applyBorder="1" applyAlignment="1">
      <alignment horizontal="left" vertical="center" wrapText="1"/>
    </xf>
    <xf numFmtId="0" fontId="3" fillId="10" borderId="41" xfId="0" applyFont="1" applyFill="1" applyBorder="1" applyAlignment="1">
      <alignment horizontal="left" vertical="center" wrapText="1"/>
    </xf>
    <xf numFmtId="0" fontId="6" fillId="9" borderId="42" xfId="0" applyFont="1" applyFill="1" applyBorder="1"/>
    <xf numFmtId="0" fontId="7" fillId="4" borderId="43" xfId="2" applyFont="1" applyFill="1" applyBorder="1"/>
    <xf numFmtId="0" fontId="3" fillId="4" borderId="43" xfId="0" applyFont="1" applyFill="1" applyBorder="1"/>
    <xf numFmtId="0" fontId="6" fillId="8" borderId="42" xfId="0" applyFont="1" applyFill="1" applyBorder="1"/>
    <xf numFmtId="0" fontId="3" fillId="8" borderId="43" xfId="0" applyFont="1" applyFill="1" applyBorder="1"/>
    <xf numFmtId="0" fontId="6" fillId="7" borderId="42" xfId="0" applyFont="1" applyFill="1" applyBorder="1"/>
    <xf numFmtId="0" fontId="3" fillId="7" borderId="43" xfId="0" applyFont="1" applyFill="1" applyBorder="1"/>
    <xf numFmtId="0" fontId="3" fillId="7" borderId="43" xfId="0" applyFont="1" applyFill="1" applyBorder="1" applyAlignment="1">
      <alignment horizontal="left" vertical="center"/>
    </xf>
    <xf numFmtId="0" fontId="3" fillId="7" borderId="43" xfId="0" applyFont="1" applyFill="1" applyBorder="1" applyAlignment="1">
      <alignment horizontal="left" vertical="top"/>
    </xf>
    <xf numFmtId="0" fontId="6" fillId="6" borderId="42" xfId="0" applyFont="1" applyFill="1" applyBorder="1"/>
    <xf numFmtId="0" fontId="26" fillId="6" borderId="43" xfId="0" applyFont="1" applyFill="1" applyBorder="1"/>
    <xf numFmtId="0" fontId="3" fillId="6" borderId="43" xfId="0" applyFont="1" applyFill="1" applyBorder="1"/>
    <xf numFmtId="0" fontId="6" fillId="5" borderId="42" xfId="0" applyFont="1" applyFill="1" applyBorder="1"/>
    <xf numFmtId="0" fontId="7" fillId="5" borderId="43" xfId="2" applyFont="1" applyFill="1" applyBorder="1"/>
    <xf numFmtId="0" fontId="3" fillId="5" borderId="43" xfId="0" applyFont="1" applyFill="1" applyBorder="1"/>
    <xf numFmtId="0" fontId="3" fillId="0" borderId="0" xfId="0" applyFont="1" applyFill="1" applyAlignment="1" applyProtection="1">
      <alignment vertical="center"/>
    </xf>
    <xf numFmtId="0" fontId="3" fillId="0" borderId="0" xfId="0" applyFont="1" applyAlignment="1">
      <alignment vertical="center"/>
    </xf>
    <xf numFmtId="0" fontId="4" fillId="0" borderId="0" xfId="0" applyFont="1"/>
    <xf numFmtId="0" fontId="4" fillId="0" borderId="15" xfId="0" applyFont="1" applyBorder="1"/>
    <xf numFmtId="0" fontId="30" fillId="0" borderId="15" xfId="0" applyFont="1" applyFill="1" applyBorder="1" applyAlignment="1" applyProtection="1">
      <alignment horizontal="right" vertical="top"/>
      <protection locked="0"/>
    </xf>
    <xf numFmtId="0" fontId="30" fillId="0" borderId="15" xfId="0" applyFont="1" applyFill="1" applyBorder="1" applyAlignment="1" applyProtection="1">
      <alignment horizontal="right"/>
      <protection locked="0"/>
    </xf>
    <xf numFmtId="0" fontId="30" fillId="0" borderId="15" xfId="0" applyFont="1" applyFill="1" applyBorder="1" applyAlignment="1" applyProtection="1">
      <alignment horizontal="right" wrapText="1"/>
      <protection locked="0"/>
    </xf>
    <xf numFmtId="0" fontId="38" fillId="12" borderId="15" xfId="0" applyFont="1" applyFill="1" applyBorder="1" applyAlignment="1" applyProtection="1">
      <alignment horizontal="left"/>
    </xf>
    <xf numFmtId="0" fontId="19" fillId="0" borderId="15" xfId="0" applyFont="1" applyBorder="1"/>
    <xf numFmtId="14" fontId="4" fillId="0" borderId="0" xfId="0" applyNumberFormat="1" applyFont="1" applyBorder="1" applyAlignment="1" applyProtection="1">
      <alignment horizontal="left" vertical="top" wrapText="1"/>
    </xf>
    <xf numFmtId="0" fontId="0" fillId="0" borderId="0" xfId="0" applyFill="1"/>
    <xf numFmtId="0" fontId="1" fillId="0" borderId="0" xfId="1" applyFill="1" applyBorder="1" applyProtection="1"/>
    <xf numFmtId="0" fontId="6" fillId="0" borderId="0" xfId="1" applyFont="1" applyFill="1" applyBorder="1" applyAlignment="1" applyProtection="1">
      <alignment horizontal="left" vertical="top"/>
    </xf>
    <xf numFmtId="0" fontId="0" fillId="0" borderId="0" xfId="0" applyProtection="1"/>
    <xf numFmtId="0" fontId="9" fillId="0" borderId="29" xfId="0" applyFont="1" applyFill="1" applyBorder="1" applyAlignment="1" applyProtection="1">
      <alignment vertical="top"/>
    </xf>
    <xf numFmtId="0" fontId="6" fillId="0" borderId="0" xfId="1" applyFont="1" applyFill="1" applyBorder="1" applyProtection="1"/>
    <xf numFmtId="0" fontId="6"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3" fillId="10" borderId="43" xfId="0" applyFont="1" applyFill="1" applyBorder="1"/>
    <xf numFmtId="0" fontId="3" fillId="11" borderId="43" xfId="0" applyFont="1" applyFill="1" applyBorder="1" applyAlignment="1">
      <alignment vertical="center"/>
    </xf>
    <xf numFmtId="0" fontId="3" fillId="10" borderId="43" xfId="0" applyFont="1" applyFill="1" applyBorder="1" applyAlignment="1">
      <alignment vertical="center"/>
    </xf>
    <xf numFmtId="0" fontId="6" fillId="11" borderId="43" xfId="0" applyFont="1" applyFill="1" applyBorder="1"/>
    <xf numFmtId="0" fontId="6" fillId="10" borderId="44" xfId="0" applyFont="1" applyFill="1" applyBorder="1"/>
    <xf numFmtId="0" fontId="3" fillId="10" borderId="43" xfId="0" applyNumberFormat="1" applyFont="1" applyFill="1" applyBorder="1"/>
    <xf numFmtId="0" fontId="3" fillId="11" borderId="43" xfId="0" applyNumberFormat="1" applyFont="1" applyFill="1" applyBorder="1"/>
    <xf numFmtId="0" fontId="6" fillId="11" borderId="43" xfId="0" applyNumberFormat="1" applyFont="1" applyFill="1" applyBorder="1"/>
    <xf numFmtId="0" fontId="40" fillId="4" borderId="0" xfId="0" applyFont="1" applyFill="1"/>
    <xf numFmtId="2" fontId="36" fillId="0" borderId="15" xfId="0" applyNumberFormat="1" applyFont="1" applyBorder="1" applyAlignment="1" applyProtection="1">
      <alignment horizontal="left" vertical="center" wrapText="1"/>
      <protection locked="0"/>
    </xf>
    <xf numFmtId="0" fontId="18" fillId="0" borderId="0" xfId="0" applyFont="1" applyAlignment="1" applyProtection="1">
      <alignment horizontal="left" vertical="top"/>
    </xf>
    <xf numFmtId="0" fontId="0" fillId="0" borderId="0" xfId="0" applyBorder="1"/>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0" fillId="0" borderId="0" xfId="0" applyAlignment="1">
      <alignment wrapText="1"/>
    </xf>
    <xf numFmtId="0" fontId="27" fillId="0" borderId="0" xfId="0" applyFont="1" applyFill="1" applyBorder="1" applyAlignment="1" applyProtection="1">
      <alignment horizontal="center" vertical="center" wrapText="1"/>
    </xf>
    <xf numFmtId="0" fontId="0" fillId="0" borderId="0" xfId="0" applyAlignment="1">
      <alignment horizontal="center"/>
    </xf>
    <xf numFmtId="0" fontId="37" fillId="0" borderId="28" xfId="0" applyFont="1" applyBorder="1" applyAlignment="1" applyProtection="1">
      <alignment horizontal="left" vertical="center" wrapText="1"/>
      <protection locked="0"/>
    </xf>
    <xf numFmtId="0" fontId="0" fillId="0" borderId="0" xfId="0" applyAlignment="1"/>
    <xf numFmtId="0" fontId="9" fillId="0" borderId="0"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46" xfId="0" applyFont="1" applyFill="1" applyBorder="1" applyAlignment="1" applyProtection="1">
      <alignment horizontal="left" vertical="center" wrapText="1"/>
      <protection locked="0"/>
    </xf>
    <xf numFmtId="0" fontId="4" fillId="0" borderId="7" xfId="0" applyFont="1" applyBorder="1" applyAlignment="1"/>
    <xf numFmtId="0" fontId="9" fillId="0" borderId="45" xfId="0" applyFont="1" applyFill="1" applyBorder="1" applyAlignment="1" applyProtection="1">
      <alignment horizontal="left" vertical="center" wrapText="1"/>
      <protection locked="0"/>
    </xf>
    <xf numFmtId="0" fontId="9" fillId="0" borderId="37" xfId="0" applyFont="1" applyBorder="1" applyAlignment="1" applyProtection="1">
      <alignment wrapText="1"/>
    </xf>
    <xf numFmtId="0" fontId="9" fillId="0" borderId="47" xfId="0" applyFont="1" applyBorder="1" applyAlignment="1" applyProtection="1">
      <alignment horizontal="left" vertical="center" wrapText="1"/>
      <protection locked="0"/>
    </xf>
    <xf numFmtId="0" fontId="9" fillId="0" borderId="37"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3" fillId="0" borderId="0" xfId="0" applyFont="1" applyBorder="1" applyAlignment="1" applyProtection="1">
      <alignment horizontal="center" wrapText="1"/>
    </xf>
    <xf numFmtId="0" fontId="47" fillId="0" borderId="0" xfId="0" applyFont="1" applyBorder="1" applyProtection="1"/>
    <xf numFmtId="0" fontId="37" fillId="0" borderId="0" xfId="0" applyFont="1" applyFill="1" applyBorder="1" applyAlignment="1" applyProtection="1">
      <alignment vertical="center" wrapText="1"/>
    </xf>
    <xf numFmtId="0" fontId="9" fillId="0" borderId="0" xfId="0" applyFont="1"/>
    <xf numFmtId="14" fontId="32" fillId="0" borderId="0" xfId="0" applyNumberFormat="1" applyFont="1" applyBorder="1" applyAlignment="1" applyProtection="1">
      <alignment horizontal="left" vertical="center" wrapText="1"/>
    </xf>
    <xf numFmtId="0" fontId="4" fillId="0" borderId="0" xfId="0" applyFont="1" applyBorder="1" applyAlignment="1" applyProtection="1">
      <alignment wrapText="1"/>
    </xf>
    <xf numFmtId="0" fontId="6" fillId="3" borderId="48" xfId="1" applyFont="1" applyBorder="1" applyAlignment="1" applyProtection="1">
      <alignment vertical="center"/>
    </xf>
    <xf numFmtId="0" fontId="30" fillId="0" borderId="2" xfId="0" applyFont="1" applyFill="1" applyBorder="1" applyAlignment="1" applyProtection="1">
      <alignment horizontal="right" vertical="top"/>
      <protection locked="0"/>
    </xf>
    <xf numFmtId="0" fontId="6" fillId="0" borderId="0" xfId="1" applyFont="1" applyFill="1" applyBorder="1" applyAlignment="1" applyProtection="1">
      <alignment vertical="center"/>
    </xf>
    <xf numFmtId="1" fontId="32" fillId="14" borderId="0" xfId="0" applyNumberFormat="1" applyFont="1" applyFill="1" applyBorder="1" applyAlignment="1" applyProtection="1">
      <alignment horizontal="left" vertical="center" wrapText="1"/>
      <protection locked="0"/>
    </xf>
    <xf numFmtId="0" fontId="20" fillId="0" borderId="7" xfId="0" applyFont="1" applyBorder="1" applyProtection="1"/>
    <xf numFmtId="0" fontId="3" fillId="0" borderId="7" xfId="0" applyFont="1" applyBorder="1" applyProtection="1"/>
    <xf numFmtId="0" fontId="3" fillId="0" borderId="0" xfId="0" applyFont="1" applyAlignment="1" applyProtection="1">
      <alignment horizontal="center"/>
    </xf>
    <xf numFmtId="14" fontId="14" fillId="13" borderId="15" xfId="0" applyNumberFormat="1" applyFont="1" applyFill="1" applyBorder="1" applyAlignment="1" applyProtection="1">
      <alignment horizontal="left" vertical="center" wrapText="1"/>
    </xf>
    <xf numFmtId="0" fontId="0" fillId="0" borderId="45" xfId="0" applyBorder="1" applyAlignment="1" applyProtection="1">
      <alignment horizontal="left" vertical="center"/>
      <protection locked="0"/>
    </xf>
    <xf numFmtId="0" fontId="0" fillId="0" borderId="45" xfId="0" applyBorder="1" applyAlignment="1" applyProtection="1">
      <alignment horizontal="left"/>
      <protection locked="0"/>
    </xf>
    <xf numFmtId="14" fontId="9" fillId="0" borderId="12" xfId="0" applyNumberFormat="1" applyFont="1" applyBorder="1" applyAlignment="1" applyProtection="1">
      <alignment horizontal="right" vertical="top" wrapText="1"/>
    </xf>
    <xf numFmtId="14" fontId="9" fillId="0" borderId="12" xfId="0" applyNumberFormat="1" applyFont="1" applyBorder="1" applyAlignment="1" applyProtection="1">
      <alignment horizontal="right" vertical="center" wrapText="1"/>
    </xf>
    <xf numFmtId="0" fontId="0" fillId="0" borderId="45" xfId="0" applyNumberFormat="1" applyBorder="1" applyAlignment="1" applyProtection="1">
      <alignment horizontal="left"/>
      <protection locked="0"/>
    </xf>
    <xf numFmtId="0" fontId="3" fillId="0" borderId="0" xfId="0" applyFont="1" applyBorder="1" applyAlignment="1" applyProtection="1">
      <alignment horizontal="left" vertical="top"/>
    </xf>
    <xf numFmtId="14" fontId="0" fillId="0" borderId="0" xfId="0" applyNumberFormat="1"/>
    <xf numFmtId="0" fontId="40" fillId="0" borderId="0" xfId="1"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3" fontId="9" fillId="0" borderId="15" xfId="0" applyNumberFormat="1" applyFont="1" applyFill="1" applyBorder="1" applyAlignment="1" applyProtection="1">
      <alignment horizontal="left" vertical="center" wrapText="1"/>
      <protection locked="0"/>
    </xf>
    <xf numFmtId="14" fontId="19" fillId="0" borderId="0" xfId="0" applyNumberFormat="1" applyFont="1" applyBorder="1" applyAlignment="1" applyProtection="1">
      <alignment vertical="top" wrapText="1"/>
    </xf>
    <xf numFmtId="0" fontId="52" fillId="0" borderId="12"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14" fillId="0" borderId="7" xfId="0" applyFont="1" applyFill="1" applyBorder="1" applyAlignment="1" applyProtection="1">
      <alignment horizontal="center" wrapText="1"/>
    </xf>
    <xf numFmtId="0" fontId="3" fillId="0" borderId="7" xfId="0" applyFont="1" applyFill="1" applyBorder="1" applyAlignment="1" applyProtection="1">
      <alignment horizontal="left" vertical="center" wrapText="1"/>
    </xf>
    <xf numFmtId="0" fontId="3" fillId="0" borderId="7" xfId="0" applyFont="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3" fillId="0" borderId="0" xfId="0" applyFont="1" applyAlignment="1" applyProtection="1">
      <alignment horizontal="left" vertical="center" wrapText="1"/>
    </xf>
    <xf numFmtId="0" fontId="14" fillId="2" borderId="9" xfId="0" applyFont="1" applyFill="1" applyBorder="1" applyAlignment="1" applyProtection="1">
      <alignment horizontal="left" vertical="top"/>
    </xf>
    <xf numFmtId="0" fontId="14" fillId="2" borderId="6" xfId="0" applyFont="1" applyFill="1" applyBorder="1" applyAlignment="1" applyProtection="1">
      <alignment horizontal="left" vertical="top"/>
    </xf>
    <xf numFmtId="0" fontId="14" fillId="2" borderId="9"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33" fillId="2" borderId="3" xfId="0" applyFont="1" applyFill="1" applyBorder="1" applyAlignment="1" applyProtection="1">
      <alignment horizontal="left" vertical="top" wrapText="1"/>
    </xf>
    <xf numFmtId="0" fontId="34" fillId="2" borderId="7" xfId="0" applyFont="1" applyFill="1" applyBorder="1" applyAlignment="1" applyProtection="1">
      <alignment horizontal="left" vertical="top" wrapText="1"/>
    </xf>
    <xf numFmtId="0" fontId="3" fillId="0" borderId="7" xfId="0" applyFont="1" applyFill="1" applyBorder="1" applyAlignment="1" applyProtection="1">
      <alignment horizontal="left" wrapText="1"/>
    </xf>
    <xf numFmtId="14" fontId="41" fillId="0" borderId="0" xfId="0" applyNumberFormat="1" applyFont="1" applyBorder="1" applyAlignment="1" applyProtection="1">
      <alignment horizontal="left" vertical="center" wrapText="1"/>
    </xf>
    <xf numFmtId="0" fontId="14" fillId="2" borderId="3" xfId="0" applyFont="1" applyFill="1" applyBorder="1" applyAlignment="1" applyProtection="1">
      <alignment horizontal="left" vertical="top"/>
    </xf>
    <xf numFmtId="0" fontId="14" fillId="2" borderId="10" xfId="0" applyFont="1" applyFill="1" applyBorder="1" applyAlignment="1" applyProtection="1">
      <alignment horizontal="left" vertical="top"/>
    </xf>
    <xf numFmtId="0" fontId="14" fillId="2" borderId="7" xfId="0" applyFont="1" applyFill="1" applyBorder="1" applyAlignment="1" applyProtection="1">
      <alignment horizontal="left" vertical="top"/>
    </xf>
    <xf numFmtId="0" fontId="14" fillId="2" borderId="8" xfId="0" applyFont="1" applyFill="1" applyBorder="1" applyAlignment="1" applyProtection="1">
      <alignment horizontal="left" vertical="top"/>
    </xf>
    <xf numFmtId="0" fontId="14" fillId="2" borderId="9"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0" borderId="0" xfId="0" applyFont="1" applyAlignment="1" applyProtection="1">
      <alignment horizontal="center" vertical="top" wrapText="1"/>
    </xf>
    <xf numFmtId="0" fontId="14" fillId="0" borderId="7" xfId="0" applyFont="1" applyBorder="1" applyAlignment="1" applyProtection="1">
      <alignment horizontal="center" vertical="top"/>
    </xf>
    <xf numFmtId="0" fontId="19" fillId="0" borderId="0" xfId="0" applyFont="1" applyFill="1" applyAlignment="1" applyProtection="1">
      <alignment horizontal="left" vertical="center" wrapText="1"/>
    </xf>
    <xf numFmtId="0" fontId="21" fillId="0" borderId="0" xfId="0" applyFont="1" applyBorder="1" applyAlignment="1" applyProtection="1">
      <alignment horizontal="center" vertical="center" wrapText="1"/>
    </xf>
    <xf numFmtId="0" fontId="14" fillId="0" borderId="0" xfId="0" applyFont="1" applyBorder="1" applyAlignment="1" applyProtection="1">
      <alignment horizontal="center" wrapText="1"/>
    </xf>
    <xf numFmtId="0" fontId="14" fillId="0" borderId="0" xfId="0" applyFont="1" applyBorder="1" applyAlignment="1" applyProtection="1">
      <alignment horizontal="center"/>
    </xf>
    <xf numFmtId="0" fontId="14" fillId="0" borderId="0" xfId="0" applyFont="1" applyAlignment="1" applyProtection="1">
      <alignment horizontal="center"/>
    </xf>
    <xf numFmtId="0" fontId="5"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xf>
    <xf numFmtId="14" fontId="32" fillId="0" borderId="0" xfId="0" applyNumberFormat="1" applyFont="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wrapText="1"/>
    </xf>
    <xf numFmtId="0" fontId="24" fillId="0" borderId="0" xfId="0" applyFont="1" applyFill="1" applyAlignment="1" applyProtection="1">
      <alignment horizontal="left" vertical="top" wrapText="1"/>
    </xf>
    <xf numFmtId="0" fontId="3" fillId="0" borderId="0" xfId="0" applyFont="1" applyFill="1" applyBorder="1" applyAlignment="1" applyProtection="1">
      <alignment horizontal="left" vertical="center" wrapText="1"/>
    </xf>
    <xf numFmtId="0" fontId="14" fillId="0" borderId="0" xfId="0" applyFont="1" applyAlignment="1" applyProtection="1">
      <alignment horizont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3"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7" xfId="0" applyFont="1" applyFill="1" applyBorder="1" applyAlignment="1" applyProtection="1">
      <alignment horizontal="left" vertical="center"/>
    </xf>
    <xf numFmtId="0" fontId="13" fillId="0" borderId="0" xfId="0" applyFont="1" applyBorder="1" applyAlignment="1" applyProtection="1">
      <alignment horizontal="center" wrapText="1"/>
    </xf>
    <xf numFmtId="0" fontId="13" fillId="0" borderId="7" xfId="0" applyFont="1" applyBorder="1" applyAlignment="1" applyProtection="1">
      <alignment horizontal="center" wrapText="1"/>
    </xf>
    <xf numFmtId="0" fontId="14" fillId="0" borderId="0" xfId="0" applyFont="1" applyBorder="1" applyAlignment="1" applyProtection="1">
      <alignment horizontal="center" vertical="top" wrapText="1"/>
    </xf>
    <xf numFmtId="0" fontId="14" fillId="0" borderId="0" xfId="0" applyFont="1" applyFill="1" applyAlignment="1" applyProtection="1">
      <alignment horizontal="left" vertical="center"/>
    </xf>
    <xf numFmtId="0" fontId="14" fillId="2" borderId="1"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2" xfId="0" applyFont="1" applyFill="1" applyBorder="1" applyAlignment="1" applyProtection="1">
      <alignment horizontal="left" vertical="top" wrapText="1"/>
    </xf>
    <xf numFmtId="0" fontId="5" fillId="0" borderId="0" xfId="0" applyFont="1" applyBorder="1" applyAlignment="1" applyProtection="1">
      <alignment horizontal="center" vertical="center" wrapText="1"/>
    </xf>
    <xf numFmtId="14" fontId="52" fillId="0" borderId="12" xfId="0" applyNumberFormat="1" applyFont="1" applyBorder="1" applyAlignment="1" applyProtection="1">
      <alignment horizontal="left" vertical="center" wrapText="1"/>
    </xf>
    <xf numFmtId="14" fontId="52" fillId="0" borderId="0" xfId="0" applyNumberFormat="1" applyFont="1" applyBorder="1" applyAlignment="1" applyProtection="1">
      <alignment horizontal="left" vertical="center" wrapText="1"/>
    </xf>
    <xf numFmtId="0" fontId="27" fillId="0" borderId="3"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14" fillId="2" borderId="1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3" fillId="0" borderId="0" xfId="0" applyFont="1" applyFill="1" applyAlignment="1" applyProtection="1">
      <alignment horizontal="left"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9" fillId="2" borderId="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3" fillId="0" borderId="0" xfId="0" applyFont="1" applyFill="1" applyAlignment="1" applyProtection="1">
      <alignment horizontal="left" vertical="center" wrapText="1"/>
    </xf>
    <xf numFmtId="0" fontId="14" fillId="0" borderId="0" xfId="0" applyFont="1" applyFill="1" applyBorder="1" applyAlignment="1" applyProtection="1">
      <alignment horizontal="left"/>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9" fillId="0" borderId="45" xfId="0" applyFont="1" applyBorder="1" applyAlignment="1" applyProtection="1">
      <alignment horizontal="left"/>
      <protection locked="0"/>
    </xf>
    <xf numFmtId="0" fontId="3" fillId="0" borderId="19"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wrapText="1"/>
    </xf>
    <xf numFmtId="0" fontId="4" fillId="0" borderId="18" xfId="0" applyFont="1" applyBorder="1" applyAlignment="1" applyProtection="1">
      <alignment horizontal="left" wrapText="1"/>
    </xf>
    <xf numFmtId="0" fontId="13" fillId="0" borderId="0" xfId="0" applyFont="1" applyFill="1" applyAlignment="1" applyProtection="1">
      <alignment horizontal="center" vertical="top" wrapText="1"/>
    </xf>
    <xf numFmtId="0" fontId="3" fillId="0" borderId="0" xfId="0" applyFont="1" applyFill="1" applyAlignment="1" applyProtection="1">
      <alignment horizontal="left"/>
    </xf>
    <xf numFmtId="0" fontId="4" fillId="0" borderId="0" xfId="0" applyFont="1" applyFill="1" applyBorder="1" applyAlignment="1" applyProtection="1">
      <alignment horizontal="center" vertical="center"/>
    </xf>
    <xf numFmtId="0" fontId="13" fillId="0" borderId="26" xfId="0" applyFont="1" applyFill="1" applyBorder="1" applyAlignment="1" applyProtection="1">
      <alignment horizontal="left" vertical="center" wrapText="1"/>
    </xf>
    <xf numFmtId="0" fontId="4" fillId="0" borderId="19"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2"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14" fillId="0" borderId="0" xfId="0" applyFont="1" applyBorder="1" applyAlignment="1">
      <alignment horizontal="center"/>
    </xf>
    <xf numFmtId="0" fontId="4" fillId="0" borderId="19"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13" fillId="0" borderId="32" xfId="0" applyFont="1" applyBorder="1" applyAlignment="1" applyProtection="1">
      <alignment horizontal="left" wrapText="1"/>
    </xf>
    <xf numFmtId="0" fontId="13" fillId="0" borderId="33" xfId="0" applyFont="1" applyBorder="1" applyAlignment="1" applyProtection="1">
      <alignment horizontal="left" wrapText="1"/>
    </xf>
    <xf numFmtId="0" fontId="9"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3" fillId="0" borderId="0" xfId="0" applyFont="1" applyBorder="1" applyAlignment="1" applyProtection="1">
      <alignment horizontal="justify" vertical="top" wrapText="1"/>
    </xf>
    <xf numFmtId="0" fontId="50" fillId="0" borderId="0" xfId="0" applyFont="1" applyBorder="1" applyAlignment="1" applyProtection="1">
      <alignment horizontal="center"/>
    </xf>
    <xf numFmtId="0" fontId="0" fillId="0" borderId="0" xfId="0" applyAlignment="1">
      <alignment horizontal="center"/>
    </xf>
    <xf numFmtId="0" fontId="4" fillId="0" borderId="7" xfId="0" applyFont="1" applyBorder="1" applyAlignment="1">
      <alignment horizontal="right"/>
    </xf>
    <xf numFmtId="0" fontId="4" fillId="0" borderId="1"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0" xfId="0" applyAlignment="1">
      <alignment horizontal="center" wrapText="1"/>
    </xf>
    <xf numFmtId="0" fontId="4" fillId="0" borderId="1" xfId="0" applyFont="1" applyBorder="1" applyAlignment="1" applyProtection="1">
      <alignment horizontal="left"/>
      <protection hidden="1"/>
    </xf>
    <xf numFmtId="0" fontId="4" fillId="0" borderId="2" xfId="0" applyFont="1" applyBorder="1" applyAlignment="1" applyProtection="1">
      <alignment horizontal="left"/>
      <protection hidden="1"/>
    </xf>
    <xf numFmtId="0" fontId="4" fillId="0" borderId="7" xfId="0" applyFont="1" applyBorder="1" applyAlignment="1">
      <alignment horizontal="center"/>
    </xf>
    <xf numFmtId="0" fontId="14" fillId="0" borderId="0" xfId="0" applyFont="1" applyFill="1" applyBorder="1" applyAlignment="1" applyProtection="1">
      <alignment horizontal="left" wrapText="1"/>
    </xf>
  </cellXfs>
  <cellStyles count="3">
    <cellStyle name="Kontrolní buňka" xfId="1" builtinId="23"/>
    <cellStyle name="Normální" xfId="0" builtinId="0"/>
    <cellStyle name="Vysvětlující text" xfId="2" builtinId="53"/>
  </cellStyles>
  <dxfs count="152">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b val="0"/>
        <i/>
        <color theme="0" tint="-0.499984740745262"/>
      </font>
    </dxf>
    <dxf>
      <font>
        <color theme="0"/>
      </font>
      <border>
        <left/>
        <right/>
        <top/>
        <bottom/>
      </border>
    </dxf>
    <dxf>
      <font>
        <color theme="0"/>
      </font>
    </dxf>
    <dxf>
      <font>
        <color theme="0"/>
      </font>
    </dxf>
    <dxf>
      <font>
        <color theme="0"/>
      </font>
    </dxf>
    <dxf>
      <font>
        <b val="0"/>
        <i/>
        <color theme="0" tint="-0.499984740745262"/>
      </font>
    </dxf>
    <dxf>
      <font>
        <b val="0"/>
        <i/>
        <color theme="0" tint="-0.499984740745262"/>
      </font>
    </dxf>
    <dxf>
      <font>
        <b val="0"/>
        <i/>
        <color theme="0" tint="-0.499984740745262"/>
      </font>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val="0"/>
        <color auto="1"/>
      </font>
      <fill>
        <patternFill>
          <bgColor theme="9" tint="0.79998168889431442"/>
        </patternFill>
      </fill>
      <border>
        <left style="thin">
          <color rgb="FFFF0000"/>
        </left>
        <right style="thin">
          <color rgb="FFFF0000"/>
        </right>
        <top style="thin">
          <color rgb="FFFF0000"/>
        </top>
        <bottom style="thin">
          <color rgb="FFFF0000"/>
        </bottom>
      </border>
    </dxf>
    <dxf>
      <fill>
        <patternFill>
          <bgColor theme="9" tint="0.79998168889431442"/>
        </patternFill>
      </fill>
      <border>
        <left style="thin">
          <color rgb="FFFF0000"/>
        </left>
        <right style="thin">
          <color rgb="FFFF0000"/>
        </right>
        <top style="thin">
          <color rgb="FFFF0000"/>
        </top>
        <bottom style="thin">
          <color rgb="FFFF0000"/>
        </bottom>
      </border>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7"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Data!$W$9"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Data!$W$1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ata!$W$13"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Data!$W$15"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Data!$W$17"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19"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Data!$W$21"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Data!$W$23"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Data!$W$6"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Data!$W$8"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Data!$W$10"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Data!$W$12"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Data!$W$14"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Data!$W$16"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Data!$W$18"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Data!$W$4" lockText="1" noThreeD="1"/>
</file>

<file path=xl/ctrlProps/ctrlProp60.xml><?xml version="1.0" encoding="utf-8"?>
<formControlPr xmlns="http://schemas.microsoft.com/office/spreadsheetml/2009/9/main" objectType="Radio" firstButton="1" fmlaLink="Data!$W$20"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Data!$W$22"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Data!$W$24"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Data!$W$2"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5"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623887</xdr:colOff>
      <xdr:row>246</xdr:row>
      <xdr:rowOff>123825</xdr:rowOff>
    </xdr:from>
    <xdr:to>
      <xdr:col>1</xdr:col>
      <xdr:colOff>814387</xdr:colOff>
      <xdr:row>248</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42</xdr:row>
          <xdr:rowOff>152400</xdr:rowOff>
        </xdr:from>
        <xdr:to>
          <xdr:col>1</xdr:col>
          <xdr:colOff>3705225</xdr:colOff>
          <xdr:row>43</xdr:row>
          <xdr:rowOff>142875</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42</xdr:row>
          <xdr:rowOff>152400</xdr:rowOff>
        </xdr:from>
        <xdr:to>
          <xdr:col>2</xdr:col>
          <xdr:colOff>285750</xdr:colOff>
          <xdr:row>43</xdr:row>
          <xdr:rowOff>142875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42</xdr:row>
          <xdr:rowOff>142875</xdr:rowOff>
        </xdr:from>
        <xdr:to>
          <xdr:col>3</xdr:col>
          <xdr:colOff>0</xdr:colOff>
          <xdr:row>44</xdr:row>
          <xdr:rowOff>0</xdr:rowOff>
        </xdr:to>
        <xdr:sp macro="" textlink="">
          <xdr:nvSpPr>
            <xdr:cNvPr id="1579" name="Group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3248025</xdr:colOff>
          <xdr:row>50</xdr:row>
          <xdr:rowOff>9525</xdr:rowOff>
        </xdr:from>
        <xdr:to>
          <xdr:col>1</xdr:col>
          <xdr:colOff>3686175</xdr:colOff>
          <xdr:row>51</xdr:row>
          <xdr:rowOff>85725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3848100</xdr:colOff>
          <xdr:row>50</xdr:row>
          <xdr:rowOff>9525</xdr:rowOff>
        </xdr:from>
        <xdr:to>
          <xdr:col>2</xdr:col>
          <xdr:colOff>276225</xdr:colOff>
          <xdr:row>51</xdr:row>
          <xdr:rowOff>85725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3209925</xdr:colOff>
          <xdr:row>50</xdr:row>
          <xdr:rowOff>0</xdr:rowOff>
        </xdr:from>
        <xdr:to>
          <xdr:col>3</xdr:col>
          <xdr:colOff>0</xdr:colOff>
          <xdr:row>51</xdr:row>
          <xdr:rowOff>133350</xdr:rowOff>
        </xdr:to>
        <xdr:sp macro="" textlink="">
          <xdr:nvSpPr>
            <xdr:cNvPr id="1583" name="Group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52</xdr:row>
          <xdr:rowOff>161925</xdr:rowOff>
        </xdr:from>
        <xdr:to>
          <xdr:col>1</xdr:col>
          <xdr:colOff>3695700</xdr:colOff>
          <xdr:row>54</xdr:row>
          <xdr:rowOff>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3829050</xdr:colOff>
          <xdr:row>52</xdr:row>
          <xdr:rowOff>171450</xdr:rowOff>
        </xdr:from>
        <xdr:to>
          <xdr:col>2</xdr:col>
          <xdr:colOff>276225</xdr:colOff>
          <xdr:row>54</xdr:row>
          <xdr:rowOff>9525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52</xdr:row>
          <xdr:rowOff>171450</xdr:rowOff>
        </xdr:from>
        <xdr:to>
          <xdr:col>3</xdr:col>
          <xdr:colOff>0</xdr:colOff>
          <xdr:row>54</xdr:row>
          <xdr:rowOff>0</xdr:rowOff>
        </xdr:to>
        <xdr:sp macro="" textlink="">
          <xdr:nvSpPr>
            <xdr:cNvPr id="1589" name="Group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62</xdr:row>
          <xdr:rowOff>152400</xdr:rowOff>
        </xdr:from>
        <xdr:to>
          <xdr:col>1</xdr:col>
          <xdr:colOff>3705225</xdr:colOff>
          <xdr:row>63</xdr:row>
          <xdr:rowOff>142875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62</xdr:row>
          <xdr:rowOff>152400</xdr:rowOff>
        </xdr:from>
        <xdr:to>
          <xdr:col>2</xdr:col>
          <xdr:colOff>285750</xdr:colOff>
          <xdr:row>63</xdr:row>
          <xdr:rowOff>142875</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62</xdr:row>
          <xdr:rowOff>142875</xdr:rowOff>
        </xdr:from>
        <xdr:to>
          <xdr:col>3</xdr:col>
          <xdr:colOff>0</xdr:colOff>
          <xdr:row>64</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74</xdr:row>
          <xdr:rowOff>152400</xdr:rowOff>
        </xdr:from>
        <xdr:to>
          <xdr:col>1</xdr:col>
          <xdr:colOff>3705225</xdr:colOff>
          <xdr:row>75</xdr:row>
          <xdr:rowOff>142875</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74</xdr:row>
          <xdr:rowOff>152400</xdr:rowOff>
        </xdr:from>
        <xdr:to>
          <xdr:col>2</xdr:col>
          <xdr:colOff>285750</xdr:colOff>
          <xdr:row>75</xdr:row>
          <xdr:rowOff>142875</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74</xdr:row>
          <xdr:rowOff>142875</xdr:rowOff>
        </xdr:from>
        <xdr:to>
          <xdr:col>3</xdr:col>
          <xdr:colOff>0</xdr:colOff>
          <xdr:row>76</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90</xdr:row>
          <xdr:rowOff>152400</xdr:rowOff>
        </xdr:from>
        <xdr:to>
          <xdr:col>1</xdr:col>
          <xdr:colOff>3705225</xdr:colOff>
          <xdr:row>91</xdr:row>
          <xdr:rowOff>142875</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90</xdr:row>
          <xdr:rowOff>152400</xdr:rowOff>
        </xdr:from>
        <xdr:to>
          <xdr:col>2</xdr:col>
          <xdr:colOff>285750</xdr:colOff>
          <xdr:row>91</xdr:row>
          <xdr:rowOff>142875</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90</xdr:row>
          <xdr:rowOff>142875</xdr:rowOff>
        </xdr:from>
        <xdr:to>
          <xdr:col>3</xdr:col>
          <xdr:colOff>0</xdr:colOff>
          <xdr:row>92</xdr:row>
          <xdr:rowOff>0</xdr:rowOff>
        </xdr:to>
        <xdr:sp macro="" textlink="">
          <xdr:nvSpPr>
            <xdr:cNvPr id="1605" name="Group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129</xdr:row>
          <xdr:rowOff>133350</xdr:rowOff>
        </xdr:from>
        <xdr:to>
          <xdr:col>1</xdr:col>
          <xdr:colOff>3705225</xdr:colOff>
          <xdr:row>130</xdr:row>
          <xdr:rowOff>142875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129</xdr:row>
          <xdr:rowOff>133350</xdr:rowOff>
        </xdr:from>
        <xdr:to>
          <xdr:col>2</xdr:col>
          <xdr:colOff>285750</xdr:colOff>
          <xdr:row>130</xdr:row>
          <xdr:rowOff>142875</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129</xdr:row>
          <xdr:rowOff>123825</xdr:rowOff>
        </xdr:from>
        <xdr:to>
          <xdr:col>3</xdr:col>
          <xdr:colOff>0</xdr:colOff>
          <xdr:row>131</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3238500</xdr:colOff>
          <xdr:row>150</xdr:row>
          <xdr:rowOff>85725</xdr:rowOff>
        </xdr:from>
        <xdr:to>
          <xdr:col>1</xdr:col>
          <xdr:colOff>3714750</xdr:colOff>
          <xdr:row>151</xdr:row>
          <xdr:rowOff>85725</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150</xdr:row>
          <xdr:rowOff>95250</xdr:rowOff>
        </xdr:from>
        <xdr:to>
          <xdr:col>2</xdr:col>
          <xdr:colOff>285750</xdr:colOff>
          <xdr:row>151</xdr:row>
          <xdr:rowOff>95250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150</xdr:row>
          <xdr:rowOff>57150</xdr:rowOff>
        </xdr:from>
        <xdr:to>
          <xdr:col>3</xdr:col>
          <xdr:colOff>0</xdr:colOff>
          <xdr:row>152</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160</xdr:row>
          <xdr:rowOff>152400</xdr:rowOff>
        </xdr:from>
        <xdr:to>
          <xdr:col>1</xdr:col>
          <xdr:colOff>3705225</xdr:colOff>
          <xdr:row>161</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160</xdr:row>
          <xdr:rowOff>152400</xdr:rowOff>
        </xdr:from>
        <xdr:to>
          <xdr:col>2</xdr:col>
          <xdr:colOff>285750</xdr:colOff>
          <xdr:row>161</xdr:row>
          <xdr:rowOff>142875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160</xdr:row>
          <xdr:rowOff>142875</xdr:rowOff>
        </xdr:from>
        <xdr:to>
          <xdr:col>3</xdr:col>
          <xdr:colOff>0</xdr:colOff>
          <xdr:row>162</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173</xdr:row>
          <xdr:rowOff>152400</xdr:rowOff>
        </xdr:from>
        <xdr:to>
          <xdr:col>1</xdr:col>
          <xdr:colOff>3705225</xdr:colOff>
          <xdr:row>174</xdr:row>
          <xdr:rowOff>142875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173</xdr:row>
          <xdr:rowOff>152400</xdr:rowOff>
        </xdr:from>
        <xdr:to>
          <xdr:col>2</xdr:col>
          <xdr:colOff>285750</xdr:colOff>
          <xdr:row>174</xdr:row>
          <xdr:rowOff>142875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173</xdr:row>
          <xdr:rowOff>142875</xdr:rowOff>
        </xdr:from>
        <xdr:to>
          <xdr:col>3</xdr:col>
          <xdr:colOff>0</xdr:colOff>
          <xdr:row>175</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186</xdr:row>
          <xdr:rowOff>152400</xdr:rowOff>
        </xdr:from>
        <xdr:to>
          <xdr:col>1</xdr:col>
          <xdr:colOff>3705225</xdr:colOff>
          <xdr:row>187</xdr:row>
          <xdr:rowOff>142875</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186</xdr:row>
          <xdr:rowOff>152400</xdr:rowOff>
        </xdr:from>
        <xdr:to>
          <xdr:col>2</xdr:col>
          <xdr:colOff>285750</xdr:colOff>
          <xdr:row>187</xdr:row>
          <xdr:rowOff>142875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186</xdr:row>
          <xdr:rowOff>142875</xdr:rowOff>
        </xdr:from>
        <xdr:to>
          <xdr:col>3</xdr:col>
          <xdr:colOff>0</xdr:colOff>
          <xdr:row>188</xdr:row>
          <xdr:rowOff>0</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243</xdr:row>
          <xdr:rowOff>152400</xdr:rowOff>
        </xdr:from>
        <xdr:to>
          <xdr:col>1</xdr:col>
          <xdr:colOff>3705225</xdr:colOff>
          <xdr:row>244</xdr:row>
          <xdr:rowOff>142875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243</xdr:row>
          <xdr:rowOff>152400</xdr:rowOff>
        </xdr:from>
        <xdr:to>
          <xdr:col>2</xdr:col>
          <xdr:colOff>285750</xdr:colOff>
          <xdr:row>244</xdr:row>
          <xdr:rowOff>142875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243</xdr:row>
          <xdr:rowOff>142875</xdr:rowOff>
        </xdr:from>
        <xdr:to>
          <xdr:col>3</xdr:col>
          <xdr:colOff>0</xdr:colOff>
          <xdr:row>245</xdr:row>
          <xdr:rowOff>0</xdr:rowOff>
        </xdr:to>
        <xdr:sp macro="" textlink="">
          <xdr:nvSpPr>
            <xdr:cNvPr id="1637" name="Group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60</xdr:row>
          <xdr:rowOff>9525</xdr:rowOff>
        </xdr:from>
        <xdr:to>
          <xdr:col>1</xdr:col>
          <xdr:colOff>3695700</xdr:colOff>
          <xdr:row>61</xdr:row>
          <xdr:rowOff>85725</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60</xdr:row>
          <xdr:rowOff>9525</xdr:rowOff>
        </xdr:from>
        <xdr:to>
          <xdr:col>2</xdr:col>
          <xdr:colOff>285750</xdr:colOff>
          <xdr:row>61</xdr:row>
          <xdr:rowOff>85725</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60</xdr:row>
          <xdr:rowOff>0</xdr:rowOff>
        </xdr:from>
        <xdr:to>
          <xdr:col>3</xdr:col>
          <xdr:colOff>0</xdr:colOff>
          <xdr:row>61</xdr:row>
          <xdr:rowOff>133350</xdr:rowOff>
        </xdr:to>
        <xdr:sp macro="" textlink="">
          <xdr:nvSpPr>
            <xdr:cNvPr id="1641" name="Group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71</xdr:row>
          <xdr:rowOff>9525</xdr:rowOff>
        </xdr:from>
        <xdr:to>
          <xdr:col>1</xdr:col>
          <xdr:colOff>3695700</xdr:colOff>
          <xdr:row>72</xdr:row>
          <xdr:rowOff>95250</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71</xdr:row>
          <xdr:rowOff>9525</xdr:rowOff>
        </xdr:from>
        <xdr:to>
          <xdr:col>2</xdr:col>
          <xdr:colOff>285750</xdr:colOff>
          <xdr:row>72</xdr:row>
          <xdr:rowOff>95250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71</xdr:row>
          <xdr:rowOff>0</xdr:rowOff>
        </xdr:from>
        <xdr:to>
          <xdr:col>3</xdr:col>
          <xdr:colOff>0</xdr:colOff>
          <xdr:row>72</xdr:row>
          <xdr:rowOff>152400</xdr:rowOff>
        </xdr:to>
        <xdr:sp macro="" textlink="">
          <xdr:nvSpPr>
            <xdr:cNvPr id="1645" name="Group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86</xdr:row>
          <xdr:rowOff>9525</xdr:rowOff>
        </xdr:from>
        <xdr:to>
          <xdr:col>1</xdr:col>
          <xdr:colOff>3695700</xdr:colOff>
          <xdr:row>87</xdr:row>
          <xdr:rowOff>123825</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86</xdr:row>
          <xdr:rowOff>9525</xdr:rowOff>
        </xdr:from>
        <xdr:to>
          <xdr:col>2</xdr:col>
          <xdr:colOff>285750</xdr:colOff>
          <xdr:row>87</xdr:row>
          <xdr:rowOff>123825</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86</xdr:row>
          <xdr:rowOff>0</xdr:rowOff>
        </xdr:from>
        <xdr:to>
          <xdr:col>3</xdr:col>
          <xdr:colOff>0</xdr:colOff>
          <xdr:row>87</xdr:row>
          <xdr:rowOff>180975</xdr:rowOff>
        </xdr:to>
        <xdr:sp macro="" textlink="">
          <xdr:nvSpPr>
            <xdr:cNvPr id="1649" name="Group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124</xdr:row>
          <xdr:rowOff>9525</xdr:rowOff>
        </xdr:from>
        <xdr:to>
          <xdr:col>1</xdr:col>
          <xdr:colOff>3695700</xdr:colOff>
          <xdr:row>125</xdr:row>
          <xdr:rowOff>76200</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124</xdr:row>
          <xdr:rowOff>9525</xdr:rowOff>
        </xdr:from>
        <xdr:to>
          <xdr:col>2</xdr:col>
          <xdr:colOff>285750</xdr:colOff>
          <xdr:row>125</xdr:row>
          <xdr:rowOff>76200</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124</xdr:row>
          <xdr:rowOff>0</xdr:rowOff>
        </xdr:from>
        <xdr:to>
          <xdr:col>3</xdr:col>
          <xdr:colOff>0</xdr:colOff>
          <xdr:row>125</xdr:row>
          <xdr:rowOff>123825</xdr:rowOff>
        </xdr:to>
        <xdr:sp macro="" textlink="">
          <xdr:nvSpPr>
            <xdr:cNvPr id="1653" name="Group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148</xdr:row>
          <xdr:rowOff>9525</xdr:rowOff>
        </xdr:from>
        <xdr:to>
          <xdr:col>1</xdr:col>
          <xdr:colOff>3695700</xdr:colOff>
          <xdr:row>149</xdr:row>
          <xdr:rowOff>85725</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148</xdr:row>
          <xdr:rowOff>9525</xdr:rowOff>
        </xdr:from>
        <xdr:to>
          <xdr:col>2</xdr:col>
          <xdr:colOff>285750</xdr:colOff>
          <xdr:row>149</xdr:row>
          <xdr:rowOff>85725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148</xdr:row>
          <xdr:rowOff>0</xdr:rowOff>
        </xdr:from>
        <xdr:to>
          <xdr:col>3</xdr:col>
          <xdr:colOff>0</xdr:colOff>
          <xdr:row>149</xdr:row>
          <xdr:rowOff>104775</xdr:rowOff>
        </xdr:to>
        <xdr:sp macro="" textlink="">
          <xdr:nvSpPr>
            <xdr:cNvPr id="1657" name="Group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158</xdr:row>
          <xdr:rowOff>9525</xdr:rowOff>
        </xdr:from>
        <xdr:to>
          <xdr:col>1</xdr:col>
          <xdr:colOff>3695700</xdr:colOff>
          <xdr:row>159</xdr:row>
          <xdr:rowOff>104775</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158</xdr:row>
          <xdr:rowOff>9525</xdr:rowOff>
        </xdr:from>
        <xdr:to>
          <xdr:col>2</xdr:col>
          <xdr:colOff>285750</xdr:colOff>
          <xdr:row>159</xdr:row>
          <xdr:rowOff>104775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158</xdr:row>
          <xdr:rowOff>0</xdr:rowOff>
        </xdr:from>
        <xdr:to>
          <xdr:col>2</xdr:col>
          <xdr:colOff>323850</xdr:colOff>
          <xdr:row>159</xdr:row>
          <xdr:rowOff>114300</xdr:rowOff>
        </xdr:to>
        <xdr:sp macro="" textlink="">
          <xdr:nvSpPr>
            <xdr:cNvPr id="1661" name="Group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170</xdr:row>
          <xdr:rowOff>9525</xdr:rowOff>
        </xdr:from>
        <xdr:to>
          <xdr:col>1</xdr:col>
          <xdr:colOff>3695700</xdr:colOff>
          <xdr:row>171</xdr:row>
          <xdr:rowOff>57150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170</xdr:row>
          <xdr:rowOff>9525</xdr:rowOff>
        </xdr:from>
        <xdr:to>
          <xdr:col>2</xdr:col>
          <xdr:colOff>285750</xdr:colOff>
          <xdr:row>171</xdr:row>
          <xdr:rowOff>57150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170</xdr:row>
          <xdr:rowOff>0</xdr:rowOff>
        </xdr:from>
        <xdr:to>
          <xdr:col>3</xdr:col>
          <xdr:colOff>0</xdr:colOff>
          <xdr:row>171</xdr:row>
          <xdr:rowOff>104775</xdr:rowOff>
        </xdr:to>
        <xdr:sp macro="" textlink="">
          <xdr:nvSpPr>
            <xdr:cNvPr id="1665" name="Group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180</xdr:row>
          <xdr:rowOff>9525</xdr:rowOff>
        </xdr:from>
        <xdr:to>
          <xdr:col>1</xdr:col>
          <xdr:colOff>3724275</xdr:colOff>
          <xdr:row>181</xdr:row>
          <xdr:rowOff>85725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180</xdr:row>
          <xdr:rowOff>9525</xdr:rowOff>
        </xdr:from>
        <xdr:to>
          <xdr:col>2</xdr:col>
          <xdr:colOff>257175</xdr:colOff>
          <xdr:row>181</xdr:row>
          <xdr:rowOff>85725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180</xdr:row>
          <xdr:rowOff>0</xdr:rowOff>
        </xdr:from>
        <xdr:to>
          <xdr:col>3</xdr:col>
          <xdr:colOff>0</xdr:colOff>
          <xdr:row>181</xdr:row>
          <xdr:rowOff>133350</xdr:rowOff>
        </xdr:to>
        <xdr:sp macro="" textlink="">
          <xdr:nvSpPr>
            <xdr:cNvPr id="1669" name="Group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237</xdr:row>
          <xdr:rowOff>9525</xdr:rowOff>
        </xdr:from>
        <xdr:to>
          <xdr:col>1</xdr:col>
          <xdr:colOff>3724275</xdr:colOff>
          <xdr:row>238</xdr:row>
          <xdr:rowOff>85725</xdr:rowOff>
        </xdr:to>
        <xdr:sp macro="" textlink="">
          <xdr:nvSpPr>
            <xdr:cNvPr id="1671" name="Option Button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237</xdr:row>
          <xdr:rowOff>9525</xdr:rowOff>
        </xdr:from>
        <xdr:to>
          <xdr:col>2</xdr:col>
          <xdr:colOff>466725</xdr:colOff>
          <xdr:row>238</xdr:row>
          <xdr:rowOff>85725</xdr:rowOff>
        </xdr:to>
        <xdr:sp macro="" textlink="">
          <xdr:nvSpPr>
            <xdr:cNvPr id="1672" name="Option Button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237</xdr:row>
          <xdr:rowOff>0</xdr:rowOff>
        </xdr:from>
        <xdr:to>
          <xdr:col>3</xdr:col>
          <xdr:colOff>0</xdr:colOff>
          <xdr:row>238</xdr:row>
          <xdr:rowOff>133350</xdr:rowOff>
        </xdr:to>
        <xdr:sp macro="" textlink="">
          <xdr:nvSpPr>
            <xdr:cNvPr id="1673" name="Group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259</xdr:row>
          <xdr:rowOff>9525</xdr:rowOff>
        </xdr:from>
        <xdr:to>
          <xdr:col>1</xdr:col>
          <xdr:colOff>3695700</xdr:colOff>
          <xdr:row>260</xdr:row>
          <xdr:rowOff>85725</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259</xdr:row>
          <xdr:rowOff>9525</xdr:rowOff>
        </xdr:from>
        <xdr:to>
          <xdr:col>2</xdr:col>
          <xdr:colOff>295275</xdr:colOff>
          <xdr:row>260</xdr:row>
          <xdr:rowOff>85725</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259</xdr:row>
          <xdr:rowOff>0</xdr:rowOff>
        </xdr:from>
        <xdr:to>
          <xdr:col>3</xdr:col>
          <xdr:colOff>0</xdr:colOff>
          <xdr:row>260</xdr:row>
          <xdr:rowOff>133350</xdr:rowOff>
        </xdr:to>
        <xdr:sp macro="" textlink="">
          <xdr:nvSpPr>
            <xdr:cNvPr id="1677" name="Group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27</xdr:row>
          <xdr:rowOff>19050</xdr:rowOff>
        </xdr:from>
        <xdr:to>
          <xdr:col>1</xdr:col>
          <xdr:colOff>714375</xdr:colOff>
          <xdr:row>27</xdr:row>
          <xdr:rowOff>152400</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676275</xdr:colOff>
          <xdr:row>27</xdr:row>
          <xdr:rowOff>19050</xdr:rowOff>
        </xdr:from>
        <xdr:to>
          <xdr:col>1</xdr:col>
          <xdr:colOff>1524000</xdr:colOff>
          <xdr:row>27</xdr:row>
          <xdr:rowOff>152400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161925</xdr:rowOff>
        </xdr:from>
        <xdr:to>
          <xdr:col>2</xdr:col>
          <xdr:colOff>0</xdr:colOff>
          <xdr:row>28</xdr:row>
          <xdr:rowOff>0</xdr:rowOff>
        </xdr:to>
        <xdr:sp macro="" textlink="">
          <xdr:nvSpPr>
            <xdr:cNvPr id="1702" name="Group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133350</xdr:rowOff>
        </xdr:from>
        <xdr:to>
          <xdr:col>0</xdr:col>
          <xdr:colOff>333375</xdr:colOff>
          <xdr:row>31</xdr:row>
          <xdr:rowOff>19050</xdr:rowOff>
        </xdr:to>
        <xdr:sp macro="" textlink="">
          <xdr:nvSpPr>
            <xdr:cNvPr id="1703" name="Option Button 679" descr="x"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123825</xdr:rowOff>
        </xdr:from>
        <xdr:to>
          <xdr:col>0</xdr:col>
          <xdr:colOff>371475</xdr:colOff>
          <xdr:row>33</xdr:row>
          <xdr:rowOff>28575</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3</xdr:col>
          <xdr:colOff>95250</xdr:colOff>
          <xdr:row>35</xdr:row>
          <xdr:rowOff>152400</xdr:rowOff>
        </xdr:to>
        <xdr:sp macro="" textlink="">
          <xdr:nvSpPr>
            <xdr:cNvPr id="1706" name="Group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28575</xdr:rowOff>
        </xdr:from>
        <xdr:to>
          <xdr:col>3</xdr:col>
          <xdr:colOff>1409700</xdr:colOff>
          <xdr:row>11</xdr:row>
          <xdr:rowOff>142875</xdr:rowOff>
        </xdr:to>
        <xdr:sp macro="" textlink="">
          <xdr:nvSpPr>
            <xdr:cNvPr id="16403" name="CommandButton1"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47625</xdr:rowOff>
        </xdr:from>
        <xdr:to>
          <xdr:col>4</xdr:col>
          <xdr:colOff>1000125</xdr:colOff>
          <xdr:row>14</xdr:row>
          <xdr:rowOff>161925</xdr:rowOff>
        </xdr:to>
        <xdr:sp macro="" textlink="">
          <xdr:nvSpPr>
            <xdr:cNvPr id="16404" name="CommandButton2"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52</xdr:row>
      <xdr:rowOff>123825</xdr:rowOff>
    </xdr:from>
    <xdr:to>
      <xdr:col>1</xdr:col>
      <xdr:colOff>814387</xdr:colOff>
      <xdr:row>54</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97" dataDxfId="95" headerRowBorderDxfId="96" tableBorderDxfId="94" headerRowCellStyle="Kontrolní buňka">
  <autoFilter ref="A2:A8" xr:uid="{00000000-0009-0000-0100-000001000000}"/>
  <tableColumns count="1">
    <tableColumn id="1" xr3:uid="{00000000-0010-0000-0000-000001000000}" name="funkce (2)" dataDxfId="93"/>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66">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65"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64" dataDxfId="62" headerRowBorderDxfId="63" tableBorderDxfId="61" headerRowCellStyle="Kontrolní buňka">
  <autoFilter ref="Q2:Q9" xr:uid="{00000000-0009-0000-0100-000017000000}"/>
  <tableColumns count="1">
    <tableColumn id="1" xr3:uid="{00000000-0010-0000-0B00-000001000000}" name="Jiné věci movité (14)" dataDxfId="60"/>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59" headerRowBorderDxfId="58"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57" dataDxfId="55" headerRowBorderDxfId="56" tableBorderDxfId="54" headerRowCellStyle="Kontrolní buňka">
  <autoFilter ref="S2:S12" xr:uid="{00000000-0009-0000-0100-00001A000000}"/>
  <tableColumns count="1">
    <tableColumn id="1" xr3:uid="{00000000-0010-0000-0D00-000001000000}" name="Příjmy" dataDxfId="53"/>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52" dataDxfId="50" headerRowBorderDxfId="51" headerRowCellStyle="Kontrolní buňka">
  <autoFilter ref="T2:T6" xr:uid="{00000000-0009-0000-0100-00001B000000}"/>
  <tableColumns count="1">
    <tableColumn id="1" xr3:uid="{00000000-0010-0000-0E00-000001000000}" name="Příjmy" dataDxfId="49"/>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48" dataDxfId="46" headerRowBorderDxfId="47" tableBorderDxfId="45" headerRowCellStyle="Kontrolní buňka">
  <autoFilter ref="U2:U5" xr:uid="{00000000-0009-0000-0100-00001C000000}"/>
  <tableColumns count="1">
    <tableColumn id="1" xr3:uid="{00000000-0010-0000-0F00-000001000000}" name="Závazky" dataDxfId="4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92" headerRowBorderDxfId="91" tableBorderDxfId="90"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89" dataDxfId="87" headerRowBorderDxfId="88" tableBorderDxfId="86" headerRowCellStyle="Kontrolní buňka">
  <autoFilter ref="C2:C8" xr:uid="{00000000-0009-0000-0100-000004000000}"/>
  <tableColumns count="1">
    <tableColumn id="1" xr3:uid="{00000000-0010-0000-0200-000001000000}" name="Člen statutárního orgánu(4)" dataDxfId="8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84" headerRowBorderDxfId="83" tableBorderDxfId="82"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81" dataDxfId="79" headerRowBorderDxfId="80" tableBorderDxfId="78" headerRowCellStyle="Kontrolní buňka">
  <autoFilter ref="G2:G6" xr:uid="{00000000-0009-0000-0100-000007000000}"/>
  <tableColumns count="1">
    <tableColumn id="1" xr3:uid="{00000000-0010-0000-0400-000001000000}" name="Obdobný vztah(7)" dataDxfId="7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76" dataDxfId="75" headerRowCellStyle="Kontrolní buňka">
  <autoFilter ref="I2:I8" xr:uid="{00000000-0009-0000-0100-000008000000}"/>
  <tableColumns count="1">
    <tableColumn id="1" xr3:uid="{00000000-0010-0000-0500-000001000000}" name="Nemovité věci 8+9+10" dataDxfId="74"/>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73" dataDxfId="72" headerRowCellStyle="Vysvětlující text">
  <autoFilter ref="J2:J11" xr:uid="{00000000-0009-0000-0100-00000A000000}"/>
  <tableColumns count="1">
    <tableColumn id="1" xr3:uid="{00000000-0010-0000-0600-000001000000}" name="Sloupec1" dataDxfId="7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70"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69" dataDxfId="68" headerRowCellStyle="Kontrolní buňka">
  <autoFilter ref="N2:N11" xr:uid="{00000000-0009-0000-0100-000014000000}"/>
  <tableColumns count="1">
    <tableColumn id="1" xr3:uid="{00000000-0010-0000-0800-000001000000}" name="Cenné papíry (11)" dataDxfId="6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table" Target="../tables/table3.xml"/><Relationship Id="rId26" Type="http://schemas.openxmlformats.org/officeDocument/2006/relationships/table" Target="../tables/table11.xml"/><Relationship Id="rId3" Type="http://schemas.openxmlformats.org/officeDocument/2006/relationships/vmlDrawing" Target="../drawings/vmlDrawing2.vml"/><Relationship Id="rId21" Type="http://schemas.openxmlformats.org/officeDocument/2006/relationships/table" Target="../tables/table6.xml"/><Relationship Id="rId7" Type="http://schemas.openxmlformats.org/officeDocument/2006/relationships/image" Target="../media/image2.emf"/><Relationship Id="rId12" Type="http://schemas.openxmlformats.org/officeDocument/2006/relationships/ctrlProp" Target="../ctrlProps/ctrlProp79.xml"/><Relationship Id="rId17" Type="http://schemas.openxmlformats.org/officeDocument/2006/relationships/table" Target="../tables/table2.xml"/><Relationship Id="rId25" Type="http://schemas.openxmlformats.org/officeDocument/2006/relationships/table" Target="../tables/table10.xml"/><Relationship Id="rId2" Type="http://schemas.openxmlformats.org/officeDocument/2006/relationships/drawing" Target="../drawings/drawing2.xm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8.xml"/><Relationship Id="rId24" Type="http://schemas.openxmlformats.org/officeDocument/2006/relationships/table" Target="../tables/table9.xml"/><Relationship Id="rId5" Type="http://schemas.openxmlformats.org/officeDocument/2006/relationships/image" Target="../media/image1.emf"/><Relationship Id="rId15" Type="http://schemas.openxmlformats.org/officeDocument/2006/relationships/ctrlProp" Target="../ctrlProps/ctrlProp82.xml"/><Relationship Id="rId23" Type="http://schemas.openxmlformats.org/officeDocument/2006/relationships/table" Target="../tables/table8.xml"/><Relationship Id="rId28" Type="http://schemas.openxmlformats.org/officeDocument/2006/relationships/table" Target="../tables/table13.xml"/><Relationship Id="rId10" Type="http://schemas.openxmlformats.org/officeDocument/2006/relationships/ctrlProp" Target="../ctrlProps/ctrlProp77.xm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control" Target="../activeX/activeX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O356"/>
  <sheetViews>
    <sheetView showGridLines="0" showRowColHeaders="0" tabSelected="1" showRuler="0" zoomScale="125" zoomScaleNormal="125" zoomScalePageLayoutView="125" workbookViewId="0">
      <selection activeCell="B8" sqref="B8"/>
    </sheetView>
  </sheetViews>
  <sheetFormatPr defaultColWidth="9.140625" defaultRowHeight="15" x14ac:dyDescent="0.25"/>
  <cols>
    <col min="1" max="1" width="22.28515625" style="31" customWidth="1"/>
    <col min="2" max="2" width="58.5703125" style="1" customWidth="1"/>
    <col min="3" max="3" width="4.5703125" style="1" customWidth="1"/>
    <col min="4" max="4" width="1.5703125" style="3" customWidth="1"/>
    <col min="5" max="5" width="12.7109375" style="3" hidden="1" customWidth="1"/>
    <col min="6" max="7" width="6.7109375" style="1" customWidth="1"/>
    <col min="8" max="8" width="22" style="1" customWidth="1"/>
    <col min="9" max="30" width="9.28515625" style="1" customWidth="1"/>
    <col min="31" max="16384" width="9.140625" style="1"/>
  </cols>
  <sheetData>
    <row r="1" spans="1:15" ht="12.95" customHeight="1" x14ac:dyDescent="0.2">
      <c r="A1" s="435" t="s">
        <v>325</v>
      </c>
      <c r="B1" s="435"/>
      <c r="C1" s="435"/>
      <c r="D1" s="198"/>
      <c r="E1" s="372">
        <f>Data!W2</f>
        <v>1</v>
      </c>
      <c r="F1" s="20"/>
      <c r="G1" s="20"/>
      <c r="H1" s="20"/>
      <c r="I1" s="20"/>
      <c r="J1" s="20"/>
      <c r="K1" s="20"/>
      <c r="L1" s="20"/>
      <c r="M1" s="20"/>
      <c r="N1" s="20"/>
      <c r="O1" s="20"/>
    </row>
    <row r="2" spans="1:15" ht="18.75" customHeight="1" x14ac:dyDescent="0.2">
      <c r="A2" s="440" t="s">
        <v>183</v>
      </c>
      <c r="B2" s="441"/>
      <c r="C2" s="441"/>
      <c r="D2" s="199"/>
      <c r="F2" s="20"/>
      <c r="G2" s="20"/>
      <c r="H2" s="20"/>
      <c r="I2" s="20"/>
      <c r="J2" s="20"/>
      <c r="K2" s="20"/>
      <c r="L2" s="20"/>
      <c r="M2" s="20"/>
      <c r="N2" s="20"/>
      <c r="O2" s="20"/>
    </row>
    <row r="3" spans="1:15" ht="12.95" customHeight="1" x14ac:dyDescent="0.2">
      <c r="A3" s="439" t="s">
        <v>111</v>
      </c>
      <c r="B3" s="439"/>
      <c r="C3" s="25"/>
      <c r="D3" s="200"/>
      <c r="E3" s="102"/>
      <c r="F3" s="24"/>
      <c r="G3" s="24"/>
      <c r="H3" s="24"/>
      <c r="I3" s="24"/>
      <c r="J3" s="24"/>
      <c r="K3" s="24"/>
      <c r="L3" s="24"/>
      <c r="M3" s="24"/>
      <c r="N3" s="24"/>
      <c r="O3" s="24"/>
    </row>
    <row r="4" spans="1:15" ht="12.95" customHeight="1" x14ac:dyDescent="0.2">
      <c r="A4" s="442" t="s">
        <v>266</v>
      </c>
      <c r="B4" s="442"/>
      <c r="C4" s="134"/>
      <c r="D4" s="201"/>
      <c r="E4" s="102"/>
      <c r="F4" s="24"/>
      <c r="G4" s="24"/>
      <c r="H4" s="24"/>
      <c r="I4" s="24"/>
      <c r="J4" s="24"/>
      <c r="K4" s="24"/>
      <c r="L4" s="24"/>
      <c r="M4" s="24"/>
      <c r="N4" s="24"/>
      <c r="O4" s="24"/>
    </row>
    <row r="5" spans="1:15" ht="12.75" hidden="1" x14ac:dyDescent="0.2">
      <c r="A5" s="384">
        <v>2022</v>
      </c>
      <c r="B5" s="379"/>
      <c r="C5" s="134"/>
      <c r="D5" s="201"/>
      <c r="F5" s="24"/>
      <c r="G5" s="24"/>
      <c r="H5" s="24"/>
      <c r="I5" s="24"/>
      <c r="J5" s="24"/>
      <c r="K5" s="24"/>
      <c r="L5" s="24"/>
      <c r="M5" s="24"/>
      <c r="N5" s="24"/>
      <c r="O5" s="24"/>
    </row>
    <row r="6" spans="1:15" s="8" customFormat="1" ht="12.75" customHeight="1" x14ac:dyDescent="0.2">
      <c r="A6" s="436" t="s">
        <v>116</v>
      </c>
      <c r="B6" s="436"/>
      <c r="C6" s="32"/>
      <c r="D6" s="202"/>
      <c r="E6" s="124"/>
      <c r="F6" s="24"/>
      <c r="G6" s="24"/>
      <c r="H6" s="380"/>
      <c r="I6" s="24"/>
      <c r="J6" s="24"/>
      <c r="K6" s="24"/>
      <c r="L6" s="24"/>
      <c r="M6" s="24"/>
      <c r="N6" s="24"/>
      <c r="O6" s="24"/>
    </row>
    <row r="7" spans="1:15" ht="12.75" x14ac:dyDescent="0.2">
      <c r="A7" s="437" t="s">
        <v>151</v>
      </c>
      <c r="B7" s="437"/>
      <c r="C7" s="33"/>
      <c r="D7" s="203"/>
      <c r="H7" s="380"/>
    </row>
    <row r="8" spans="1:15" ht="12.75" x14ac:dyDescent="0.2">
      <c r="A8" s="125" t="s">
        <v>98</v>
      </c>
      <c r="B8" s="101"/>
      <c r="C8" s="34"/>
      <c r="D8" s="15"/>
      <c r="H8" s="380"/>
    </row>
    <row r="9" spans="1:15" s="8" customFormat="1" ht="12.75" x14ac:dyDescent="0.2">
      <c r="A9" s="254" t="s">
        <v>42</v>
      </c>
      <c r="B9" s="278"/>
      <c r="C9" s="34"/>
      <c r="D9" s="15"/>
      <c r="E9" s="3"/>
      <c r="H9" s="380"/>
    </row>
    <row r="10" spans="1:15" ht="12.75" x14ac:dyDescent="0.2">
      <c r="A10" s="255" t="s">
        <v>175</v>
      </c>
      <c r="B10" s="101"/>
      <c r="C10" s="11"/>
      <c r="D10" s="66"/>
      <c r="H10" s="380"/>
    </row>
    <row r="11" spans="1:15" ht="12.95" customHeight="1" x14ac:dyDescent="0.2">
      <c r="A11" s="17"/>
      <c r="B11" s="19"/>
      <c r="C11" s="38"/>
      <c r="D11" s="64"/>
      <c r="H11" s="380"/>
    </row>
    <row r="12" spans="1:15" ht="12.75" x14ac:dyDescent="0.2">
      <c r="A12" s="438" t="s">
        <v>0</v>
      </c>
      <c r="B12" s="438"/>
      <c r="C12" s="39"/>
      <c r="D12" s="84"/>
      <c r="H12" s="380"/>
    </row>
    <row r="13" spans="1:15" ht="12.75" x14ac:dyDescent="0.2">
      <c r="A13" s="125" t="s">
        <v>152</v>
      </c>
      <c r="B13" s="101"/>
      <c r="C13" s="41"/>
      <c r="D13" s="67"/>
      <c r="E13" s="124"/>
      <c r="H13" s="380"/>
    </row>
    <row r="14" spans="1:15" ht="12.75" x14ac:dyDescent="0.2">
      <c r="A14" s="125" t="s">
        <v>163</v>
      </c>
      <c r="B14" s="260"/>
      <c r="C14" s="9"/>
      <c r="D14" s="80"/>
      <c r="E14" s="124"/>
      <c r="H14" s="380"/>
    </row>
    <row r="15" spans="1:15" s="8" customFormat="1" ht="12.75" x14ac:dyDescent="0.2">
      <c r="A15" s="125" t="s">
        <v>97</v>
      </c>
      <c r="B15" s="101"/>
      <c r="C15" s="38"/>
      <c r="D15" s="64"/>
      <c r="E15" s="3"/>
      <c r="H15" s="380"/>
    </row>
    <row r="16" spans="1:15" ht="12.75" x14ac:dyDescent="0.2">
      <c r="A16" s="126" t="s">
        <v>112</v>
      </c>
      <c r="B16" s="126"/>
      <c r="C16" s="32"/>
      <c r="D16" s="202"/>
      <c r="E16" s="44"/>
      <c r="H16" s="380"/>
    </row>
    <row r="17" spans="1:8" s="43" customFormat="1" ht="12" x14ac:dyDescent="0.2">
      <c r="A17" s="445" t="s">
        <v>113</v>
      </c>
      <c r="B17" s="445"/>
      <c r="C17" s="445"/>
      <c r="D17" s="180"/>
      <c r="E17" s="3"/>
      <c r="H17" s="380"/>
    </row>
    <row r="18" spans="1:8" ht="12" x14ac:dyDescent="0.2">
      <c r="A18" s="127" t="s">
        <v>114</v>
      </c>
      <c r="B18" s="156"/>
      <c r="C18" s="48"/>
      <c r="D18" s="48"/>
      <c r="H18" s="380"/>
    </row>
    <row r="19" spans="1:8" ht="12.75" x14ac:dyDescent="0.2">
      <c r="A19" s="185" t="s">
        <v>3</v>
      </c>
      <c r="B19" s="101"/>
      <c r="C19" s="13"/>
      <c r="D19" s="15"/>
      <c r="H19" s="380"/>
    </row>
    <row r="20" spans="1:8" ht="12.95" customHeight="1" x14ac:dyDescent="0.2">
      <c r="A20" s="17"/>
      <c r="B20" s="13"/>
      <c r="C20" s="13"/>
      <c r="D20" s="15"/>
      <c r="E20" s="30"/>
      <c r="H20" s="380"/>
    </row>
    <row r="21" spans="1:8" ht="12.75" x14ac:dyDescent="0.2">
      <c r="A21" s="447" t="s">
        <v>1</v>
      </c>
      <c r="B21" s="447"/>
      <c r="C21" s="51"/>
      <c r="D21" s="204"/>
      <c r="E21" s="30"/>
      <c r="H21" s="380"/>
    </row>
    <row r="22" spans="1:8" ht="12.75" x14ac:dyDescent="0.2">
      <c r="A22" s="116" t="s">
        <v>149</v>
      </c>
      <c r="B22" s="103"/>
      <c r="C22" s="13"/>
      <c r="D22" s="15"/>
      <c r="E22" s="286"/>
      <c r="H22" s="380"/>
    </row>
    <row r="23" spans="1:8" ht="12.75" x14ac:dyDescent="0.2">
      <c r="A23" s="116" t="str">
        <f>IF(Data!W2=0,"Funkce 2)*  �","Funkce 2)*")</f>
        <v>Funkce 2)*</v>
      </c>
      <c r="B23" s="101" t="s">
        <v>6</v>
      </c>
      <c r="C23" s="53"/>
      <c r="D23" s="205"/>
      <c r="E23" s="123"/>
      <c r="H23" s="380"/>
    </row>
    <row r="24" spans="1:8" s="8" customFormat="1" ht="12.75" x14ac:dyDescent="0.2">
      <c r="A24" s="116" t="s">
        <v>182</v>
      </c>
      <c r="B24" s="101"/>
      <c r="C24" s="13"/>
      <c r="D24" s="15"/>
      <c r="E24" s="30"/>
      <c r="H24" s="380"/>
    </row>
    <row r="25" spans="1:8" ht="12.95" customHeight="1" x14ac:dyDescent="0.2">
      <c r="A25" s="17"/>
      <c r="B25" s="17"/>
      <c r="C25" s="54"/>
      <c r="D25" s="206"/>
      <c r="E25" s="130"/>
      <c r="H25" s="380"/>
    </row>
    <row r="26" spans="1:8" s="8" customFormat="1" ht="12.75" x14ac:dyDescent="0.2">
      <c r="A26" s="447" t="s">
        <v>108</v>
      </c>
      <c r="B26" s="447"/>
      <c r="C26" s="51"/>
      <c r="D26" s="204"/>
      <c r="E26" s="52"/>
      <c r="H26" s="380"/>
    </row>
    <row r="27" spans="1:8" s="8" customFormat="1" ht="12.75" x14ac:dyDescent="0.2">
      <c r="A27" s="115" t="s">
        <v>43</v>
      </c>
      <c r="B27" s="12" t="s">
        <v>92</v>
      </c>
      <c r="C27" s="55"/>
      <c r="D27" s="91"/>
      <c r="E27" s="52"/>
    </row>
    <row r="28" spans="1:8" s="8" customFormat="1" ht="12.75" x14ac:dyDescent="0.2">
      <c r="A28" s="115"/>
      <c r="B28" s="12"/>
      <c r="C28" s="55"/>
      <c r="D28" s="91"/>
      <c r="E28" s="52"/>
    </row>
    <row r="29" spans="1:8" s="8" customFormat="1" ht="12.95" customHeight="1" x14ac:dyDescent="0.2">
      <c r="A29" s="115"/>
      <c r="B29" s="13"/>
      <c r="C29" s="55"/>
      <c r="D29" s="91"/>
      <c r="E29" s="2"/>
    </row>
    <row r="30" spans="1:8" ht="12.75" x14ac:dyDescent="0.2">
      <c r="A30" s="458" t="s">
        <v>109</v>
      </c>
      <c r="B30" s="458"/>
      <c r="C30" s="53"/>
      <c r="D30" s="205"/>
      <c r="E30" s="124"/>
    </row>
    <row r="31" spans="1:8" ht="12.95" customHeight="1" x14ac:dyDescent="0.2">
      <c r="A31" s="403" t="str">
        <f>CONCATENATE("       Ve výkonu funkce soudce/soudkyně jsem byl/a celý rok ",A5," a období, za které oznámení podávám je:")</f>
        <v xml:space="preserve">       Ve výkonu funkce soudce/soudkyně jsem byl/a celý rok 2022 a období, za které oznámení podávám je:</v>
      </c>
      <c r="B31" s="404"/>
      <c r="C31" s="404"/>
      <c r="D31" s="205"/>
      <c r="E31" s="124"/>
    </row>
    <row r="32" spans="1:8" ht="12" customHeight="1" x14ac:dyDescent="0.2">
      <c r="A32" s="391" t="s">
        <v>290</v>
      </c>
      <c r="B32" s="388" t="s">
        <v>329</v>
      </c>
      <c r="C32" s="24"/>
      <c r="D32" s="196"/>
      <c r="E32" s="219"/>
    </row>
    <row r="33" spans="1:5" ht="12" customHeight="1" x14ac:dyDescent="0.2">
      <c r="A33" s="464" t="str">
        <f>CONCATENATE("         V roce ",A5," jsem zahájil/a výkon funkce a období, za které oznámení podávám je:***")</f>
        <v xml:space="preserve">         V roce 2022 jsem zahájil/a výkon funkce a období, za které oznámení podávám je:***</v>
      </c>
      <c r="B33" s="465"/>
      <c r="C33" s="465"/>
      <c r="D33" s="219"/>
      <c r="E33" s="36"/>
    </row>
    <row r="34" spans="1:5" ht="12.75" x14ac:dyDescent="0.2">
      <c r="A34" s="392" t="s">
        <v>289</v>
      </c>
      <c r="B34" s="278"/>
      <c r="C34" s="402"/>
      <c r="D34" s="333"/>
      <c r="E34" s="44"/>
    </row>
    <row r="35" spans="1:5" ht="12.75" x14ac:dyDescent="0.2">
      <c r="A35" s="421" t="s">
        <v>291</v>
      </c>
      <c r="B35" s="421"/>
      <c r="C35" s="421"/>
      <c r="D35" s="333"/>
      <c r="E35" s="79"/>
    </row>
    <row r="36" spans="1:5" s="8" customFormat="1" ht="12.75" x14ac:dyDescent="0.2">
      <c r="A36" s="421"/>
      <c r="B36" s="421"/>
      <c r="C36" s="421"/>
      <c r="D36" s="91"/>
      <c r="E36" s="30"/>
    </row>
    <row r="37" spans="1:5" ht="12.95" customHeight="1" x14ac:dyDescent="0.25">
      <c r="A37"/>
      <c r="B37"/>
      <c r="C37"/>
      <c r="D37" s="91"/>
      <c r="E37" s="79"/>
    </row>
    <row r="38" spans="1:5" s="8" customFormat="1" ht="12.75" x14ac:dyDescent="0.2">
      <c r="A38" s="456" t="str">
        <f>IF(B34="",CONCATENATE("Uvádějte pouze činnosti, majetek a příjmy, které jste vykonávali resp. nově nabyli za rok ",A5,", ev. část kalendářního roku ",A5,", ve kterém jste byli ve výkonu funkce a výši existujících a dosud nesplacených závazků k 31. prosinci ",A5,"."),CONCATENATE("Uvádějte pouze činnosti, majetek a příjmy, které jste vykonávali resp. nově nabyli za období ",B34,", ve kterém jste byli ve výkonu funkce a výši existujících a dosud nesplacených závazků k 31. prosinci daného roku."))</f>
        <v>Uvádějte pouze činnosti, majetek a příjmy, které jste vykonávali resp. nově nabyli za rok 2022, ev. část kalendářního roku 2022, ve kterém jste byli ve výkonu funkce a výši existujících a dosud nesplacených závazků k 31. prosinci 2022.</v>
      </c>
      <c r="B38" s="456"/>
      <c r="C38" s="456"/>
      <c r="D38" s="207"/>
      <c r="E38" s="3"/>
    </row>
    <row r="39" spans="1:5" s="8" customFormat="1" ht="12.75" x14ac:dyDescent="0.2">
      <c r="A39" s="457"/>
      <c r="B39" s="457"/>
      <c r="C39" s="457"/>
      <c r="D39" s="207"/>
      <c r="E39" s="3"/>
    </row>
    <row r="40" spans="1:5" ht="12.95" customHeight="1" x14ac:dyDescent="0.2">
      <c r="A40" s="375"/>
      <c r="B40" s="375"/>
      <c r="C40" s="375"/>
      <c r="D40" s="207"/>
      <c r="E40" s="36"/>
    </row>
    <row r="41" spans="1:5" s="8" customFormat="1" ht="12.75" x14ac:dyDescent="0.2">
      <c r="A41" s="432" t="s">
        <v>54</v>
      </c>
      <c r="B41" s="432"/>
      <c r="C41" s="58"/>
      <c r="D41" s="208"/>
      <c r="E41" s="36"/>
    </row>
    <row r="42" spans="1:5" ht="12.75" x14ac:dyDescent="0.2">
      <c r="A42" s="433" t="s">
        <v>2</v>
      </c>
      <c r="B42" s="433"/>
      <c r="C42" s="60"/>
      <c r="D42" s="209"/>
      <c r="E42" s="57"/>
    </row>
    <row r="43" spans="1:5" s="8" customFormat="1" ht="12.95" customHeight="1" x14ac:dyDescent="0.2">
      <c r="A43" s="412" t="s">
        <v>294</v>
      </c>
      <c r="B43" s="413"/>
      <c r="C43" s="414"/>
      <c r="D43" s="189"/>
      <c r="E43" s="57"/>
    </row>
    <row r="44" spans="1:5" ht="12.95" customHeight="1" x14ac:dyDescent="0.2">
      <c r="A44" s="415"/>
      <c r="B44" s="416"/>
      <c r="C44" s="417"/>
      <c r="D44" s="189"/>
      <c r="E44" s="59"/>
    </row>
    <row r="45" spans="1:5" ht="12.75" x14ac:dyDescent="0.2">
      <c r="A45" s="185" t="str">
        <f>IF(Data!W3=2,"Předmět 6)","Předmět 6)*")</f>
        <v>Předmět 6)</v>
      </c>
      <c r="B45" s="279"/>
      <c r="C45" s="64"/>
      <c r="D45" s="64"/>
      <c r="E45" s="61"/>
    </row>
    <row r="46" spans="1:5" ht="12.75" x14ac:dyDescent="0.2">
      <c r="A46" s="185" t="str">
        <f>IF(Data!W2=0,"Způsob 7)*  �",IF(Data!W3=2,"Způsob 7)","Způsob 7)*"))</f>
        <v>Způsob 7)</v>
      </c>
      <c r="B46" s="101" t="s">
        <v>36</v>
      </c>
      <c r="C46" s="23"/>
      <c r="D46" s="23"/>
      <c r="E46" s="62"/>
    </row>
    <row r="47" spans="1:5" ht="12.95" customHeight="1" x14ac:dyDescent="0.2">
      <c r="A47" s="459"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47" s="459"/>
      <c r="C47" s="64"/>
      <c r="D47" s="64"/>
      <c r="E47" s="62"/>
    </row>
    <row r="48" spans="1:5" s="3" customFormat="1" ht="12.75" x14ac:dyDescent="0.2">
      <c r="A48" s="185" t="str">
        <f>IF(Data!W3=2,"Obec, PSČ, stát","Obec*, PSČ*, stát*")</f>
        <v>Obec, PSČ, stát</v>
      </c>
      <c r="B48" s="278"/>
      <c r="C48" s="64"/>
      <c r="D48" s="64"/>
      <c r="E48" s="30"/>
    </row>
    <row r="49" spans="1:5" s="3" customFormat="1" ht="12.75" x14ac:dyDescent="0.2">
      <c r="A49" s="185" t="str">
        <f>IF(Data!W3=2,"Ulice, č.p./č.o.","Ulice*, č.p./č.o.*")</f>
        <v>Ulice, č.p./č.o.</v>
      </c>
      <c r="B49" s="278"/>
      <c r="C49" s="64"/>
      <c r="D49" s="64"/>
      <c r="E49" s="23"/>
    </row>
    <row r="50" spans="1:5" s="3" customFormat="1" ht="12.75" x14ac:dyDescent="0.2">
      <c r="A50" s="185" t="s">
        <v>295</v>
      </c>
      <c r="B50" s="278"/>
      <c r="C50" s="15"/>
      <c r="D50" s="15"/>
      <c r="E50" s="30"/>
    </row>
    <row r="51" spans="1:5" s="3" customFormat="1" ht="12" x14ac:dyDescent="0.2">
      <c r="A51" s="443" t="s">
        <v>110</v>
      </c>
      <c r="B51" s="443"/>
      <c r="C51" s="274"/>
      <c r="D51" s="274"/>
      <c r="E51" s="36"/>
    </row>
    <row r="52" spans="1:5" ht="12.75" x14ac:dyDescent="0.2">
      <c r="A52" s="455" t="str">
        <f>IF(Data!W4=0,"Při nedostatku místa vytiskněte a vyplňte List č. 01, jenž naleznete zde →       List č. 01",IF(Data!W4=1,"Vyplňte a následně vytiskněte List č. 01, který naleznete v další záložce tohoto souboru.",""))</f>
        <v/>
      </c>
      <c r="B52" s="455"/>
      <c r="C52" s="15"/>
      <c r="D52" s="15"/>
      <c r="E52" s="36"/>
    </row>
    <row r="53" spans="1:5" ht="12.95" customHeight="1" x14ac:dyDescent="0.25">
      <c r="A53" s="410" t="s">
        <v>296</v>
      </c>
      <c r="B53" s="450"/>
      <c r="C53" s="451"/>
      <c r="D53" s="210"/>
    </row>
    <row r="54" spans="1:5" ht="12.95" customHeight="1" x14ac:dyDescent="0.25">
      <c r="A54" s="452"/>
      <c r="B54" s="453"/>
      <c r="C54" s="454"/>
      <c r="D54" s="210"/>
    </row>
    <row r="55" spans="1:5" ht="12.75" x14ac:dyDescent="0.2">
      <c r="A55" s="185" t="str">
        <f>IF(Data!W5=2,"Obchodní firma/název 11)","Obchodní firma/název 11)*")</f>
        <v>Obchodní firma/název 11)</v>
      </c>
      <c r="B55" s="277"/>
      <c r="C55" s="38"/>
      <c r="D55" s="64"/>
    </row>
    <row r="56" spans="1:5" ht="12.75" x14ac:dyDescent="0.2">
      <c r="A56" s="116" t="str">
        <f>IF(Data!W5=2,"IČO 12)","IČO 12)*")</f>
        <v>IČO 12)</v>
      </c>
      <c r="B56" s="276"/>
      <c r="C56" s="11"/>
      <c r="D56" s="66"/>
    </row>
    <row r="57" spans="1:5" ht="12.95" customHeight="1" x14ac:dyDescent="0.2">
      <c r="A57" s="39" t="str">
        <f>IF(Data!W5=2,"Sídlo právnické osoby 13)","Sídlo právnické osoby 13)*")</f>
        <v>Sídlo právnické osoby 13)</v>
      </c>
      <c r="B57" s="69"/>
      <c r="C57" s="41"/>
      <c r="D57" s="67"/>
    </row>
    <row r="58" spans="1:5" ht="12.75" x14ac:dyDescent="0.2">
      <c r="A58" s="185" t="str">
        <f>IF(Data!W5=2,"Obec, PSČ, stát","Obec*, PSČ*, stát*")</f>
        <v>Obec, PSČ, stát</v>
      </c>
      <c r="B58" s="278"/>
      <c r="C58" s="38"/>
      <c r="D58" s="64"/>
    </row>
    <row r="59" spans="1:5" ht="12.75" x14ac:dyDescent="0.2">
      <c r="A59" s="185" t="str">
        <f>IF(Data!W5=2,"Ulice, č.p./č.o.","Ulice*, č.p./č.o.*")</f>
        <v>Ulice, č.p./č.o.</v>
      </c>
      <c r="B59" s="278"/>
      <c r="C59" s="38"/>
      <c r="D59" s="64"/>
      <c r="E59" s="6"/>
    </row>
    <row r="60" spans="1:5" ht="12.75" x14ac:dyDescent="0.2">
      <c r="A60" s="185" t="s">
        <v>297</v>
      </c>
      <c r="B60" s="278"/>
      <c r="C60" s="13"/>
      <c r="D60" s="15"/>
      <c r="E60" s="6"/>
    </row>
    <row r="61" spans="1:5" ht="12" x14ac:dyDescent="0.2">
      <c r="A61" s="448" t="s">
        <v>110</v>
      </c>
      <c r="B61" s="448"/>
      <c r="C61" s="275"/>
      <c r="D61" s="275"/>
      <c r="E61" s="6"/>
    </row>
    <row r="62" spans="1:5" ht="12.75" x14ac:dyDescent="0.2">
      <c r="A62" s="449" t="str">
        <f>IF(Data!W6=0,"Při nedostatku místa vytiskněte a vyplňte List č. 02, jenž naleznete zde →       List č. 02",IF(Data!W6=1,"Vyplňte a následně vytiskněte List č. 02, který naleznete v další záložce tohoto souboru.",""))</f>
        <v/>
      </c>
      <c r="B62" s="449"/>
      <c r="C62" s="13"/>
      <c r="D62" s="15"/>
      <c r="E62" s="68"/>
    </row>
    <row r="63" spans="1:5" ht="14.1" customHeight="1" x14ac:dyDescent="0.2">
      <c r="A63" s="412" t="s">
        <v>298</v>
      </c>
      <c r="B63" s="413"/>
      <c r="C63" s="414"/>
      <c r="D63" s="189"/>
      <c r="E63" s="68"/>
    </row>
    <row r="64" spans="1:5" ht="14.1" customHeight="1" x14ac:dyDescent="0.2">
      <c r="A64" s="415"/>
      <c r="B64" s="416"/>
      <c r="C64" s="417"/>
      <c r="D64" s="189"/>
      <c r="E64" s="6"/>
    </row>
    <row r="65" spans="1:5" ht="12.75" x14ac:dyDescent="0.2">
      <c r="A65" s="185" t="str">
        <f>IF(Data!W7=2,"Obchodní firma/název 16)","Obchodní firma/název 16)*")</f>
        <v>Obchodní firma/název 16)</v>
      </c>
      <c r="B65" s="277"/>
      <c r="C65" s="38"/>
      <c r="D65" s="64"/>
      <c r="E65" s="30"/>
    </row>
    <row r="66" spans="1:5" ht="12.75" x14ac:dyDescent="0.2">
      <c r="A66" s="185" t="str">
        <f>IF(Data!W7=2,"IČO 17)","IČO 17)*")</f>
        <v>IČO 17)</v>
      </c>
      <c r="B66" s="278"/>
      <c r="C66" s="72"/>
      <c r="D66" s="72"/>
      <c r="E66" s="30"/>
    </row>
    <row r="67" spans="1:5" ht="12.75" x14ac:dyDescent="0.2">
      <c r="A67" s="117" t="str">
        <f>IF(Data!W2=0,"Druh orgánu 18)*  �",IF(Data!W7=2,"Druh orgánu 18)","Druh orgánu 18)*"))</f>
        <v>Druh orgánu 18)</v>
      </c>
      <c r="B67" s="101" t="s">
        <v>37</v>
      </c>
      <c r="C67" s="72"/>
      <c r="D67" s="72"/>
      <c r="E67" s="30"/>
    </row>
    <row r="68" spans="1:5" ht="14.1" customHeight="1" x14ac:dyDescent="0.2">
      <c r="A68" s="84" t="str">
        <f>IF(Data!W7=2,"Sídlo právnické osoby 19)","Sídlo právnické osoby 19)*")</f>
        <v>Sídlo právnické osoby 19)</v>
      </c>
      <c r="B68" s="73"/>
      <c r="C68" s="67"/>
      <c r="D68" s="67"/>
      <c r="E68" s="30"/>
    </row>
    <row r="69" spans="1:5" ht="12.75" x14ac:dyDescent="0.2">
      <c r="A69" s="116" t="str">
        <f>IF(Data!W7=2,"Obec, PSČ, stát","Obec*, PSČ*, stát*")</f>
        <v>Obec, PSČ, stát</v>
      </c>
      <c r="B69" s="278"/>
      <c r="C69" s="38"/>
      <c r="D69" s="64"/>
      <c r="E69" s="52"/>
    </row>
    <row r="70" spans="1:5" ht="12.75" x14ac:dyDescent="0.2">
      <c r="A70" s="116" t="str">
        <f>IF(Data!W7=2,"Ulice, č.p./č.o.","Ulice*, č.p./č.o.*")</f>
        <v>Ulice, č.p./č.o.</v>
      </c>
      <c r="B70" s="253"/>
      <c r="C70" s="64"/>
      <c r="D70" s="64"/>
      <c r="E70" s="23"/>
    </row>
    <row r="71" spans="1:5" ht="12.75" x14ac:dyDescent="0.2">
      <c r="A71" s="141" t="s">
        <v>299</v>
      </c>
      <c r="B71" s="253"/>
      <c r="C71" s="15"/>
      <c r="D71" s="15"/>
      <c r="E71" s="57"/>
    </row>
    <row r="72" spans="1:5" ht="14.1" customHeight="1" x14ac:dyDescent="0.2">
      <c r="A72" s="446" t="s">
        <v>110</v>
      </c>
      <c r="B72" s="446"/>
      <c r="C72" s="274"/>
      <c r="D72" s="274"/>
      <c r="E72" s="57"/>
    </row>
    <row r="73" spans="1:5" ht="14.1" customHeight="1" x14ac:dyDescent="0.2">
      <c r="A73" s="446" t="str">
        <f>IF(Data!W8=0,"Při nedostatku místa vytiskněte a vyplňte List č. 03, jenž naleznete zde →       List č. 03",IF(Data!W8=1,"Vyplňte a následně vytiskněte List č. 03, který naleznete v další záložce tohoto souboru.",""))</f>
        <v/>
      </c>
      <c r="B73" s="446"/>
      <c r="C73" s="374"/>
      <c r="D73" s="374"/>
      <c r="E73" s="52"/>
    </row>
    <row r="74" spans="1:5" ht="14.1" customHeight="1" x14ac:dyDescent="0.25">
      <c r="A74" s="385"/>
      <c r="B74" s="386"/>
      <c r="C74" s="15"/>
      <c r="D74" s="15"/>
      <c r="E74" s="57"/>
    </row>
    <row r="75" spans="1:5" ht="14.1" customHeight="1" x14ac:dyDescent="0.2">
      <c r="A75" s="412" t="s">
        <v>300</v>
      </c>
      <c r="B75" s="422"/>
      <c r="C75" s="423"/>
      <c r="D75" s="211"/>
      <c r="E75" s="36"/>
    </row>
    <row r="76" spans="1:5" ht="14.1" customHeight="1" x14ac:dyDescent="0.2">
      <c r="A76" s="411"/>
      <c r="B76" s="424"/>
      <c r="C76" s="425"/>
      <c r="D76" s="211"/>
      <c r="E76" s="36"/>
    </row>
    <row r="77" spans="1:5" ht="12.75" x14ac:dyDescent="0.2">
      <c r="A77" s="248" t="str">
        <f>IF(Data!W2=0,"Předmět 22)*  �",IF(Data!W9=2,"Předmět 22)","Předmět 22)*"))</f>
        <v>Předmět 22)</v>
      </c>
      <c r="B77" s="109" t="s">
        <v>59</v>
      </c>
      <c r="C77" s="23"/>
      <c r="D77" s="23"/>
      <c r="E77" s="36"/>
    </row>
    <row r="78" spans="1:5" ht="12.75" x14ac:dyDescent="0.2">
      <c r="A78" s="248" t="str">
        <f>IF(Data!W2=0,"Způsob 23)*    �",IF(Data!W9=2,"Způsob 23)","Způsob 23)*"))</f>
        <v>Způsob 23)</v>
      </c>
      <c r="B78" s="184" t="s">
        <v>41</v>
      </c>
      <c r="C78" s="23"/>
      <c r="D78" s="23"/>
      <c r="E78" s="36"/>
    </row>
    <row r="79" spans="1:5" ht="12.75" x14ac:dyDescent="0.2">
      <c r="A79" s="78" t="s">
        <v>301</v>
      </c>
      <c r="B79" s="253"/>
      <c r="C79" s="112"/>
      <c r="D79" s="136"/>
      <c r="E79" s="36"/>
    </row>
    <row r="80" spans="1:5" ht="26.25" customHeight="1" x14ac:dyDescent="0.2">
      <c r="A80" s="434" t="s">
        <v>60</v>
      </c>
      <c r="B80" s="434"/>
      <c r="C80" s="75"/>
      <c r="D80" s="75"/>
      <c r="E80" s="30"/>
    </row>
    <row r="81" spans="1:5" ht="22.5" x14ac:dyDescent="0.2">
      <c r="A81" s="256" t="str">
        <f>IF(Data!W9=2,"Obchodní firma/název (provozovatele/vydavatele) 25)",IF(OR(B78="samostatně",B78="Vyberte způsob"),"Obchodní firma/název (provozovatele/vydavatele) 25)","Obchodní firma/název (provozovatele/vydavatele) 25)*"))</f>
        <v>Obchodní firma/název (provozovatele/vydavatele) 25)</v>
      </c>
      <c r="B81" s="278"/>
      <c r="C81" s="38"/>
      <c r="D81" s="64"/>
      <c r="E81" s="30"/>
    </row>
    <row r="82" spans="1:5" ht="12.75" x14ac:dyDescent="0.2">
      <c r="A82" s="185" t="str">
        <f>IF(Data!W9=2,"IČO 26)",IF(OR(B78="samostatně",B78="Vyberte způsob"),"IČO 26)","IČO 26)*"))</f>
        <v>IČO 26)</v>
      </c>
      <c r="B82" s="278"/>
      <c r="C82" s="11"/>
      <c r="D82" s="66"/>
    </row>
    <row r="83" spans="1:5" ht="13.35" customHeight="1" x14ac:dyDescent="0.2">
      <c r="A83" s="125" t="str">
        <f>IF(OR(B78="samostatně",B78="Vyberte způsob"),"Sídlo právnické osoby 27)","Sídlo právnické osoby 27)*")</f>
        <v>Sídlo právnické osoby 27)</v>
      </c>
      <c r="B83" s="76"/>
      <c r="C83" s="41"/>
      <c r="D83" s="67"/>
      <c r="E83" s="23"/>
    </row>
    <row r="84" spans="1:5" ht="12.75" x14ac:dyDescent="0.2">
      <c r="A84" s="185" t="str">
        <f>IF(OR(B78="samostatně",B78="Vyberte způsob"),"Obec, PSČ, stát","Obec*, PSČ*, stát*")</f>
        <v>Obec, PSČ, stát</v>
      </c>
      <c r="B84" s="279"/>
      <c r="C84" s="38"/>
      <c r="D84" s="64"/>
      <c r="E84" s="57"/>
    </row>
    <row r="85" spans="1:5" ht="12.75" x14ac:dyDescent="0.2">
      <c r="A85" s="185" t="str">
        <f>IF(OR(B78="samostatně",B78="Vyberte způsob"),"Ulice, č.p./č.o.","Ulice*, č.p./č.o.*")</f>
        <v>Ulice, č.p./č.o.</v>
      </c>
      <c r="B85" s="278"/>
      <c r="C85" s="38"/>
      <c r="D85" s="64"/>
      <c r="E85" s="77"/>
    </row>
    <row r="86" spans="1:5" ht="12.75" x14ac:dyDescent="0.2">
      <c r="A86" s="78" t="s">
        <v>302</v>
      </c>
      <c r="B86" s="253"/>
      <c r="C86" s="15"/>
      <c r="D86" s="15"/>
      <c r="E86" s="77"/>
    </row>
    <row r="87" spans="1:5" ht="14.1" customHeight="1" x14ac:dyDescent="0.2">
      <c r="A87" s="443" t="s">
        <v>110</v>
      </c>
      <c r="B87" s="443"/>
      <c r="C87" s="274"/>
      <c r="D87" s="274"/>
      <c r="E87" s="36"/>
    </row>
    <row r="88" spans="1:5" ht="14.1" customHeight="1" x14ac:dyDescent="0.2">
      <c r="A88" s="444" t="str">
        <f>IF(Data!W10=0,"Při nedostatku místa vytiskněte a vyplňte List č. 04, jenž naleznete zde →       List č. 04",IF(Data!W10=1,"Vyplňte a následně vytiskněte List č. 04, který naleznete v další záložce tohoto souboru.",""))</f>
        <v/>
      </c>
      <c r="B88" s="444"/>
      <c r="C88" s="374"/>
      <c r="D88" s="374"/>
      <c r="E88" s="36"/>
    </row>
    <row r="89" spans="1:5" ht="14.1" customHeight="1" x14ac:dyDescent="0.25">
      <c r="A89" s="385"/>
      <c r="B89" s="386"/>
      <c r="C89" s="15"/>
      <c r="D89" s="15"/>
      <c r="E89" s="36"/>
    </row>
    <row r="90" spans="1:5" ht="14.1" customHeight="1" x14ac:dyDescent="0.2">
      <c r="A90" s="426" t="s">
        <v>303</v>
      </c>
      <c r="B90" s="427"/>
      <c r="C90" s="428"/>
      <c r="D90" s="212"/>
      <c r="E90" s="36"/>
    </row>
    <row r="91" spans="1:5" ht="14.1" customHeight="1" x14ac:dyDescent="0.2">
      <c r="A91" s="429"/>
      <c r="B91" s="430"/>
      <c r="C91" s="431"/>
      <c r="D91" s="212"/>
      <c r="E91" s="30"/>
    </row>
    <row r="92" spans="1:5" ht="12.75" x14ac:dyDescent="0.2">
      <c r="A92" s="355"/>
      <c r="B92" s="356"/>
      <c r="C92" s="357"/>
      <c r="D92" s="212"/>
      <c r="E92" s="30"/>
    </row>
    <row r="93" spans="1:5" ht="14.1" customHeight="1" x14ac:dyDescent="0.2">
      <c r="A93" s="146"/>
      <c r="B93" s="169" t="str">
        <f>IF(Data!W11=2,"Zaměstnavatel - podnikající fyzická osoba nebo právnická osoba","Zaměstnavatel - podnikající fyzická osoba nebo právnická osoba*")</f>
        <v>Zaměstnavatel - podnikající fyzická osoba nebo právnická osoba</v>
      </c>
      <c r="C93" s="147"/>
      <c r="D93" s="182"/>
      <c r="E93" s="30"/>
    </row>
    <row r="94" spans="1:5" s="71" customFormat="1" ht="12.75" x14ac:dyDescent="0.2">
      <c r="A94" s="141" t="str">
        <f>IF(Data!W2=0,"Druh činnosti 30)*  �",IF(Data!W11=2,"Druh činnosti 30)","Druh činnosti 30)*"))</f>
        <v>Druh činnosti 30)</v>
      </c>
      <c r="B94" s="104" t="s">
        <v>27</v>
      </c>
      <c r="C94" s="23"/>
      <c r="D94" s="23"/>
      <c r="E94" s="59"/>
    </row>
    <row r="95" spans="1:5" s="71" customFormat="1" ht="12.75" x14ac:dyDescent="0.2">
      <c r="A95" s="78" t="s">
        <v>4</v>
      </c>
      <c r="B95" s="278"/>
      <c r="C95" s="23"/>
      <c r="D95" s="23"/>
      <c r="E95" s="179"/>
    </row>
    <row r="96" spans="1:5" s="71" customFormat="1" ht="12.75" x14ac:dyDescent="0.2">
      <c r="A96" s="79" t="str">
        <f>IF(Data!W11=2,"Jméno/název 31)","Jméno/název 31)*")</f>
        <v>Jméno/název 31)</v>
      </c>
      <c r="B96" s="280"/>
      <c r="C96" s="64"/>
      <c r="D96" s="64"/>
      <c r="E96" s="179"/>
    </row>
    <row r="97" spans="1:5" ht="12.75" x14ac:dyDescent="0.2">
      <c r="A97" s="122" t="str">
        <f>IF(Data!W11=2,"IČO 32)","IČO 32)*")</f>
        <v>IČO 32)</v>
      </c>
      <c r="B97" s="253"/>
      <c r="C97" s="66"/>
      <c r="D97" s="66"/>
      <c r="E97" s="23"/>
    </row>
    <row r="98" spans="1:5" ht="14.1" customHeight="1" x14ac:dyDescent="0.2">
      <c r="A98" s="479" t="str">
        <f>IF(Data!W11=2,"Místo výkonu podnikaní/sídlo právnické osoby 33)","Místo výkonu podnikaní/sídlo právnické osoby 33)*")</f>
        <v>Místo výkonu podnikaní/sídlo právnické osoby 33)</v>
      </c>
      <c r="B98" s="479"/>
      <c r="C98" s="67"/>
      <c r="D98" s="67"/>
      <c r="E98" s="57"/>
    </row>
    <row r="99" spans="1:5" ht="12.75" x14ac:dyDescent="0.2">
      <c r="A99" s="115" t="str">
        <f>IF(Data!W11=2,"Obec, PSČ, stát","Obec*, PSČ*, stát*")</f>
        <v>Obec, PSČ, stát</v>
      </c>
      <c r="B99" s="278"/>
      <c r="C99" s="15"/>
      <c r="D99" s="15"/>
      <c r="E99" s="52"/>
    </row>
    <row r="100" spans="1:5" ht="12.75" x14ac:dyDescent="0.2">
      <c r="A100" s="257" t="str">
        <f>IF(Data!W11=2,"Ulice, č.p./č.o.","Ulice*, č.p./č.o.*")</f>
        <v>Ulice, č.p./č.o.</v>
      </c>
      <c r="B100" s="281"/>
      <c r="C100" s="15"/>
      <c r="D100" s="15"/>
      <c r="E100" s="128"/>
    </row>
    <row r="101" spans="1:5" ht="12.75" x14ac:dyDescent="0.2">
      <c r="A101" s="141" t="s">
        <v>304</v>
      </c>
      <c r="B101" s="253"/>
      <c r="C101" s="15"/>
      <c r="D101" s="15"/>
      <c r="E101" s="36"/>
    </row>
    <row r="102" spans="1:5" ht="14.1" customHeight="1" x14ac:dyDescent="0.2">
      <c r="A102" s="187"/>
      <c r="B102" s="169" t="str">
        <f>IF(Data!W11=2,"Zaměstnavatel - podnikající fyzická osoba nebo právnická osoba","Zaměstnavatel - podnikající fyzická osoba nebo právnická osoba*")</f>
        <v>Zaměstnavatel - podnikající fyzická osoba nebo právnická osoba</v>
      </c>
      <c r="C102" s="147"/>
      <c r="D102" s="182"/>
    </row>
    <row r="103" spans="1:5" ht="12.75" x14ac:dyDescent="0.2">
      <c r="A103" s="141" t="str">
        <f>IF(Data!W2=0,"Druh činnosti 30)*  �",IF(Data!W11=2,"Druh činnosti 30)","Druh činnosti 30)*"))</f>
        <v>Druh činnosti 30)</v>
      </c>
      <c r="B103" s="104" t="s">
        <v>27</v>
      </c>
      <c r="C103" s="23"/>
      <c r="D103" s="23"/>
      <c r="E103" s="30"/>
    </row>
    <row r="104" spans="1:5" ht="12.75" x14ac:dyDescent="0.2">
      <c r="A104" s="78" t="s">
        <v>4</v>
      </c>
      <c r="B104" s="278"/>
      <c r="C104" s="23"/>
      <c r="D104" s="23"/>
      <c r="E104" s="30"/>
    </row>
    <row r="105" spans="1:5" ht="12.75" x14ac:dyDescent="0.2">
      <c r="A105" s="79" t="str">
        <f>IF(Data!W11=2,"Jméno/název 31)","Jméno/název 31)*")</f>
        <v>Jméno/název 31)</v>
      </c>
      <c r="B105" s="280"/>
      <c r="C105" s="64"/>
      <c r="D105" s="64"/>
      <c r="E105" s="30"/>
    </row>
    <row r="106" spans="1:5" s="8" customFormat="1" ht="12.75" x14ac:dyDescent="0.2">
      <c r="A106" s="122" t="str">
        <f>IF(Data!W11=2,"IČO 32)","IČO 32)*")</f>
        <v>IČO 32)</v>
      </c>
      <c r="B106" s="253"/>
      <c r="C106" s="66"/>
      <c r="D106" s="66"/>
      <c r="E106" s="30"/>
    </row>
    <row r="107" spans="1:5" ht="14.1" customHeight="1" x14ac:dyDescent="0.2">
      <c r="A107" s="479" t="str">
        <f>IF(Data!W11=2,"Místo výkonu podnikaní/sídlo právnické osoby 33)","Místo výkonu podnikaní/sídlo právnické osoby 33)*")</f>
        <v>Místo výkonu podnikaní/sídlo právnické osoby 33)</v>
      </c>
      <c r="B107" s="479"/>
      <c r="C107" s="67"/>
      <c r="D107" s="67"/>
    </row>
    <row r="108" spans="1:5" ht="12.75" x14ac:dyDescent="0.2">
      <c r="A108" s="122" t="str">
        <f>IF(Data!W11=2,"Obec, PSČ, stát","Obec*, PSČ*, stát*")</f>
        <v>Obec, PSČ, stát</v>
      </c>
      <c r="B108" s="278"/>
      <c r="C108" s="64"/>
      <c r="D108" s="64"/>
    </row>
    <row r="109" spans="1:5" ht="12.75" x14ac:dyDescent="0.2">
      <c r="A109" s="79" t="str">
        <f>IF(Data!W11=2,"Ulice, č.p./č.o.","Ulice*, č.p./č.o.*")</f>
        <v>Ulice, č.p./č.o.</v>
      </c>
      <c r="B109" s="281"/>
      <c r="C109" s="64"/>
      <c r="D109" s="64"/>
      <c r="E109" s="74"/>
    </row>
    <row r="110" spans="1:5" ht="12.75" x14ac:dyDescent="0.2">
      <c r="A110" s="78" t="s">
        <v>304</v>
      </c>
      <c r="B110" s="253"/>
      <c r="C110" s="15"/>
      <c r="D110" s="15"/>
      <c r="E110" s="64"/>
    </row>
    <row r="111" spans="1:5" ht="14.1" customHeight="1" x14ac:dyDescent="0.2">
      <c r="A111" s="146"/>
      <c r="B111" s="169" t="str">
        <f>IF(Data!W11=2,"Zaměstnavatel - podnikající fyzická osoba nebo právnická osoba","Zaměstnavatel - podnikající fyzická osoba nebo právnická osoba*")</f>
        <v>Zaměstnavatel - podnikající fyzická osoba nebo právnická osoba</v>
      </c>
      <c r="C111" s="147"/>
      <c r="D111" s="182"/>
      <c r="E111" s="52"/>
    </row>
    <row r="112" spans="1:5" ht="12.75" x14ac:dyDescent="0.2">
      <c r="A112" s="141" t="str">
        <f>IF(Data!W2=0,"Druh činnosti 30)*  �",IF(Data!W11=2,"Druh činnosti 30)","Druh činnosti 30)*"))</f>
        <v>Druh činnosti 30)</v>
      </c>
      <c r="B112" s="104" t="s">
        <v>27</v>
      </c>
      <c r="C112" s="23"/>
      <c r="D112" s="23"/>
      <c r="E112" s="77"/>
    </row>
    <row r="113" spans="1:5" ht="12.75" x14ac:dyDescent="0.2">
      <c r="A113" s="78" t="s">
        <v>4</v>
      </c>
      <c r="B113" s="278"/>
      <c r="C113" s="23"/>
      <c r="D113" s="23"/>
      <c r="E113" s="36"/>
    </row>
    <row r="114" spans="1:5" ht="12.75" x14ac:dyDescent="0.2">
      <c r="A114" s="79" t="str">
        <f>IF(Data!W11=2,"Jméno/název 31)","Jméno/název 31)*")</f>
        <v>Jméno/název 31)</v>
      </c>
      <c r="B114" s="280"/>
      <c r="C114" s="64"/>
      <c r="D114" s="64"/>
      <c r="E114" s="36"/>
    </row>
    <row r="115" spans="1:5" ht="12.75" x14ac:dyDescent="0.2">
      <c r="A115" s="122" t="str">
        <f>IF(Data!W11=2,"IČO 32)","IČO 32)*")</f>
        <v>IČO 32)</v>
      </c>
      <c r="B115" s="253"/>
      <c r="C115" s="66"/>
      <c r="D115" s="66"/>
      <c r="E115" s="36"/>
    </row>
    <row r="116" spans="1:5" s="8" customFormat="1" ht="14.1" customHeight="1" x14ac:dyDescent="0.2">
      <c r="A116" s="479" t="str">
        <f>IF(Data!W11=2,"Místo výkonu podnikaní/sídlo právnické osoby 33)","Místo výkonu podnikaní/sídlo právnické osoby 33)*")</f>
        <v>Místo výkonu podnikaní/sídlo právnické osoby 33)</v>
      </c>
      <c r="B116" s="479"/>
      <c r="C116" s="67"/>
      <c r="D116" s="67"/>
      <c r="E116" s="36"/>
    </row>
    <row r="117" spans="1:5" ht="12.75" x14ac:dyDescent="0.2">
      <c r="A117" s="122" t="str">
        <f>IF(Data!W11=2,"Obec, PSČ, stát","Obec*, PSČ*, stát*")</f>
        <v>Obec, PSČ, stát</v>
      </c>
      <c r="B117" s="278"/>
      <c r="C117" s="64"/>
      <c r="D117" s="64"/>
    </row>
    <row r="118" spans="1:5" ht="12.75" x14ac:dyDescent="0.2">
      <c r="A118" s="79" t="str">
        <f>IF(Data!W11=2,"Ulice, č.p./č.o.","Ulice*, č.p./č.o.*")</f>
        <v>Ulice, č.p./č.o.</v>
      </c>
      <c r="B118" s="278"/>
      <c r="C118" s="64"/>
      <c r="D118" s="64"/>
    </row>
    <row r="119" spans="1:5" ht="12.75" x14ac:dyDescent="0.2">
      <c r="A119" s="78" t="s">
        <v>304</v>
      </c>
      <c r="B119" s="253"/>
      <c r="C119" s="15"/>
      <c r="D119" s="15"/>
      <c r="E119" s="50"/>
    </row>
    <row r="120" spans="1:5" ht="11.45" customHeight="1" x14ac:dyDescent="0.2">
      <c r="A120" s="187"/>
      <c r="B120" s="169" t="str">
        <f>IF(Data!W11=2,"Zaměstnavatel - nepodnikající fyzická osoba","Zaměstnavatel - nepodnikající fyzická osoba*")</f>
        <v>Zaměstnavatel - nepodnikající fyzická osoba</v>
      </c>
      <c r="C120" s="147"/>
      <c r="D120" s="182"/>
    </row>
    <row r="121" spans="1:5" ht="12.75" x14ac:dyDescent="0.2">
      <c r="A121" s="141" t="str">
        <f>IF(Data!W2=0,"Druh činnosti 30)*  �",IF(Data!W11=2,"Druh činnosti 30)","Druh činnosti 30)*"))</f>
        <v>Druh činnosti 30)</v>
      </c>
      <c r="B121" s="104" t="s">
        <v>27</v>
      </c>
      <c r="C121" s="23"/>
      <c r="D121" s="23"/>
      <c r="E121" s="85"/>
    </row>
    <row r="122" spans="1:5" ht="12.75" x14ac:dyDescent="0.2">
      <c r="A122" s="78" t="s">
        <v>4</v>
      </c>
      <c r="B122" s="278"/>
      <c r="C122" s="23"/>
      <c r="D122" s="23"/>
      <c r="E122" s="1"/>
    </row>
    <row r="123" spans="1:5" ht="12.75" x14ac:dyDescent="0.2">
      <c r="A123" s="186" t="str">
        <f>IF(Data!W11=2,"Jméno, příjmení 35)","Jméno*, příjmení 35)*")</f>
        <v>Jméno, příjmení 35)</v>
      </c>
      <c r="B123" s="278"/>
      <c r="C123" s="67"/>
      <c r="D123" s="67"/>
      <c r="E123" s="85"/>
    </row>
    <row r="124" spans="1:5" ht="12.75" x14ac:dyDescent="0.2">
      <c r="A124" s="125" t="s">
        <v>304</v>
      </c>
      <c r="B124" s="278"/>
      <c r="C124" s="15"/>
      <c r="D124" s="15"/>
    </row>
    <row r="125" spans="1:5" ht="11.45" customHeight="1" x14ac:dyDescent="0.2">
      <c r="A125" s="478" t="s">
        <v>65</v>
      </c>
      <c r="B125" s="478"/>
      <c r="C125" s="275"/>
      <c r="D125" s="275"/>
      <c r="E125" s="47"/>
    </row>
    <row r="126" spans="1:5" ht="11.45" customHeight="1" x14ac:dyDescent="0.2">
      <c r="A126" s="420" t="str">
        <f>IF(Data!W12=0,"Při nedostatku místa vytiskněte a vyplňte List č. 05, jenž naleznete zde →       List č. 05",IF(Data!W12=1,"Vyplňte a následně vytiskněte List č. 05, který naleznete v další záložce tohoto souboru.",""))</f>
        <v/>
      </c>
      <c r="B126" s="420"/>
      <c r="C126" s="71"/>
      <c r="D126" s="179"/>
      <c r="E126" s="1"/>
    </row>
    <row r="127" spans="1:5" ht="10.5" customHeight="1" x14ac:dyDescent="0.2">
      <c r="A127" s="94"/>
      <c r="B127" s="82"/>
      <c r="C127" s="94"/>
      <c r="D127" s="91"/>
      <c r="E127" s="1"/>
    </row>
    <row r="128" spans="1:5" ht="11.1" customHeight="1" x14ac:dyDescent="0.2">
      <c r="A128" s="436" t="s">
        <v>55</v>
      </c>
      <c r="B128" s="436"/>
      <c r="C128" s="24"/>
      <c r="D128" s="196"/>
      <c r="E128" s="44"/>
    </row>
    <row r="129" spans="1:5" ht="11.45" customHeight="1" x14ac:dyDescent="0.2">
      <c r="A129" s="405" t="s">
        <v>93</v>
      </c>
      <c r="B129" s="405"/>
      <c r="C129" s="83"/>
      <c r="D129" s="196"/>
      <c r="E129" s="44"/>
    </row>
    <row r="130" spans="1:5" ht="11.1" customHeight="1" x14ac:dyDescent="0.2">
      <c r="A130" s="410" t="s">
        <v>305</v>
      </c>
      <c r="B130" s="418" t="s">
        <v>324</v>
      </c>
      <c r="C130" s="262"/>
      <c r="D130" s="211"/>
      <c r="E130" s="87"/>
    </row>
    <row r="131" spans="1:5" ht="11.1" customHeight="1" x14ac:dyDescent="0.2">
      <c r="A131" s="411"/>
      <c r="B131" s="419"/>
      <c r="C131" s="263"/>
      <c r="D131" s="211"/>
      <c r="E131" s="30"/>
    </row>
    <row r="132" spans="1:5" ht="12.95" customHeight="1" x14ac:dyDescent="0.2">
      <c r="A132" s="466" t="s">
        <v>306</v>
      </c>
      <c r="B132" s="466"/>
      <c r="C132" s="466"/>
      <c r="D132" s="181"/>
      <c r="E132" s="30"/>
    </row>
    <row r="133" spans="1:5" ht="12.95" customHeight="1" x14ac:dyDescent="0.2">
      <c r="A133" s="467"/>
      <c r="B133" s="467"/>
      <c r="C133" s="467"/>
      <c r="D133" s="181"/>
      <c r="E133" s="52"/>
    </row>
    <row r="134" spans="1:5" ht="12.95" customHeight="1" x14ac:dyDescent="0.2">
      <c r="A134" s="467"/>
      <c r="B134" s="467"/>
      <c r="C134" s="467"/>
      <c r="D134" s="181"/>
      <c r="E134" s="52"/>
    </row>
    <row r="135" spans="1:5" ht="12.95" customHeight="1" x14ac:dyDescent="0.2">
      <c r="A135" s="467"/>
      <c r="B135" s="467"/>
      <c r="C135" s="467"/>
      <c r="D135" s="359"/>
      <c r="E135" s="52"/>
    </row>
    <row r="136" spans="1:5" ht="12.95" customHeight="1" x14ac:dyDescent="0.2">
      <c r="A136" s="467"/>
      <c r="B136" s="467"/>
      <c r="C136" s="467"/>
      <c r="D136" s="359"/>
      <c r="E136" s="23"/>
    </row>
    <row r="137" spans="1:5" ht="11.45" customHeight="1" x14ac:dyDescent="0.2">
      <c r="A137" s="487" t="s">
        <v>96</v>
      </c>
      <c r="B137" s="487"/>
      <c r="C137" s="84"/>
      <c r="D137" s="84"/>
      <c r="E137" s="52"/>
    </row>
    <row r="138" spans="1:5" ht="12.75" x14ac:dyDescent="0.2">
      <c r="A138" s="119" t="str">
        <f>IF(Data!W2=0,"Druh nemovité věci 38)*�",IF(OR(B138="pozemek",B138="stavba",B138="jednotka",B138="právo stavby",B138="jiné"),"Druh nemovité věci 38)*",IF(Data!W13=2,"Druh nemovité věci 38)","Druh nemovité věci 38)*")))</f>
        <v>Druh nemovité věci 38)</v>
      </c>
      <c r="B138" s="103" t="s">
        <v>8</v>
      </c>
      <c r="C138" s="20"/>
      <c r="D138" s="23"/>
    </row>
    <row r="139" spans="1:5" ht="12.75" x14ac:dyDescent="0.2">
      <c r="A139" s="119" t="str">
        <f>IF(Data!W2=0,"Specifikace druhu 39)*�",IF(OR(B138="pozemek",B138="stavba",B138="jednotka"),"Specifikace druhu 39)*",IF(OR(Data!W13=2,B138="právo stavby",B138="jiné"),"Specifikace druhu 39)","Specifikace druhu 39)*")))</f>
        <v>Specifikace druhu 39)</v>
      </c>
      <c r="B139" s="103" t="s">
        <v>190</v>
      </c>
      <c r="C139" s="20"/>
      <c r="D139" s="23"/>
    </row>
    <row r="140" spans="1:5" ht="12.75" x14ac:dyDescent="0.2">
      <c r="A140" s="120" t="str">
        <f>IF(Data!W2=0,"Způsob nabytí 40)*        �",IF(OR(B138="pozemek",B138="stavba",B138="jednotka",B138="právo stavby",B138="jiné"),"Způsob nabytí 40)*",IF(Data!W13=2,"Způsob nabytí 40)","Způsob nabytí 40)*")))</f>
        <v>Způsob nabytí 40)</v>
      </c>
      <c r="B140" s="103" t="s">
        <v>9</v>
      </c>
      <c r="C140" s="20"/>
      <c r="D140" s="23"/>
    </row>
    <row r="141" spans="1:5" ht="12.75" x14ac:dyDescent="0.2">
      <c r="A141" s="119" t="str">
        <f>IF(OR(B138="pozemek",B138="stavba",B138="jednotka",B138="právo stavby",B138="jiné"),"Pořizovací cena v Kč 41)*",IF(Data!W13=2,"Pořizovací cena v Kč 41)","Pořizovací cena v Kč 41)*"))</f>
        <v>Pořizovací cena v Kč 41)</v>
      </c>
      <c r="B141" s="230"/>
      <c r="C141" s="15"/>
      <c r="D141" s="15"/>
    </row>
    <row r="142" spans="1:5" ht="12.75" x14ac:dyDescent="0.2">
      <c r="A142" s="121" t="str">
        <f>IF(OR(B138="pozemek",B138="stavba",B138="jednotka",B138="právo stavby"),"Obec - katastrální území*",IF(OR(Data!W13=2,B138="jiné"),"Obec - katastrální území","Obec - katastrální území*"))</f>
        <v>Obec - katastrální území</v>
      </c>
      <c r="B142" s="253"/>
      <c r="C142" s="15" t="s">
        <v>95</v>
      </c>
      <c r="D142" s="15"/>
      <c r="E142" s="29"/>
    </row>
    <row r="143" spans="1:5" ht="12.75" x14ac:dyDescent="0.2">
      <c r="A143" s="120" t="str">
        <f>IF(OR(B138="pozemek",B138="stavba",B138="jednotka",B138="právo stavby"),"Číslo LV 42)*",IF(OR(Data!W13=2,B138="jiné"),"Číslo LV 42)","Číslo LV 42)*"))</f>
        <v>Číslo LV 42)</v>
      </c>
      <c r="B143" s="253"/>
      <c r="C143" s="15"/>
      <c r="D143" s="15"/>
      <c r="E143" s="85"/>
    </row>
    <row r="144" spans="1:5" ht="12.75" x14ac:dyDescent="0.2">
      <c r="A144" s="120" t="str">
        <f>IF(OR(B138="pozemek",B138="stavba",B138="jednotka",B138="právo stavby",Data!W13=1,Data!W13=0,B138="jiné"),"Parcelní číslo 42)*","Parcelní číslo 42)")</f>
        <v>Parcelní číslo 42)</v>
      </c>
      <c r="B144" s="253"/>
      <c r="C144" s="70"/>
      <c r="D144" s="136"/>
      <c r="E144" s="85"/>
    </row>
    <row r="145" spans="1:5" ht="12.75" x14ac:dyDescent="0.2">
      <c r="A145" s="121" t="str">
        <f>IF(OR(AND(B138="stavba",B139=Data!$M$31),AND(B138="stavba",B139=Data!$M$32),AND(B138="stavba",Oznámení!B139=Data!$M$29),AND(B138="stavba",B139="")),"Číslo popisné/evidenční 43)*",IF(OR(B138="jiné",B138="pozemek",B138="právo stavby",B138="jednotka",B139=Data!$M$30,B139=Data!$M$33,B139=Data!$M$34,B139=Data!$M$35,Data!$W$13=2),"Číslo popisné/evidenční 43)","Číslo popisné/evidenční 43)*"))</f>
        <v>Číslo popisné/evidenční 43)</v>
      </c>
      <c r="B145" s="253"/>
      <c r="C145" s="78"/>
      <c r="D145" s="78"/>
      <c r="E145" s="85"/>
    </row>
    <row r="146" spans="1:5" ht="12.75" x14ac:dyDescent="0.2">
      <c r="A146" s="121" t="s">
        <v>220</v>
      </c>
      <c r="B146" s="253"/>
      <c r="C146" s="78"/>
      <c r="D146" s="78"/>
      <c r="E146" s="44"/>
    </row>
    <row r="147" spans="1:5" ht="12.75" x14ac:dyDescent="0.2">
      <c r="A147" s="120" t="str">
        <f>IF(Data!W2=0,"Vlastnictví 44)                 �","Vlastnictví 44)")</f>
        <v>Vlastnictví 44)</v>
      </c>
      <c r="B147" s="103" t="s">
        <v>19</v>
      </c>
      <c r="C147" s="70"/>
      <c r="D147" s="136"/>
      <c r="E147" s="87"/>
    </row>
    <row r="148" spans="1:5" ht="12.75" x14ac:dyDescent="0.2">
      <c r="A148" s="119" t="s">
        <v>118</v>
      </c>
      <c r="B148" s="253"/>
      <c r="C148" s="15"/>
      <c r="D148" s="15"/>
      <c r="E148" s="87"/>
    </row>
    <row r="149" spans="1:5" ht="11.45" customHeight="1" x14ac:dyDescent="0.2">
      <c r="A149" s="488" t="s">
        <v>66</v>
      </c>
      <c r="B149" s="488"/>
      <c r="C149" s="274"/>
      <c r="D149" s="274"/>
      <c r="E149" s="87"/>
    </row>
    <row r="150" spans="1:5" ht="11.45" customHeight="1" x14ac:dyDescent="0.2">
      <c r="A150" s="406" t="str">
        <f>IF(Data!W14=0,"Při nedostatku místa vytiskněte a vyplňte List č. 06, jenž naleznete zde →       List č. 06",IF(Data!W14=1,"Vyplňte a následně vytiskněte List č. 06, který naleznete v další záložce tohoto souboru.",""))</f>
        <v/>
      </c>
      <c r="B150" s="406"/>
      <c r="C150" s="10"/>
      <c r="D150" s="213"/>
      <c r="E150" s="46"/>
    </row>
    <row r="151" spans="1:5" ht="9" customHeight="1" x14ac:dyDescent="0.2">
      <c r="A151" s="410" t="s">
        <v>119</v>
      </c>
      <c r="B151" s="422"/>
      <c r="C151" s="423"/>
      <c r="D151" s="211"/>
      <c r="E151" s="30"/>
    </row>
    <row r="152" spans="1:5" ht="9" customHeight="1" x14ac:dyDescent="0.2">
      <c r="A152" s="411"/>
      <c r="B152" s="424"/>
      <c r="C152" s="425"/>
      <c r="D152" s="211"/>
      <c r="E152" s="46"/>
    </row>
    <row r="153" spans="1:5" ht="12.75" x14ac:dyDescent="0.2">
      <c r="A153" s="119" t="str">
        <f>IF(Data!W2=0,"Druh 47)*         �",IF(Data!W15=2,"Druh 47)","Druh 47)*"))</f>
        <v>Druh 47)</v>
      </c>
      <c r="B153" s="110" t="s">
        <v>26</v>
      </c>
      <c r="C153" s="20"/>
      <c r="D153" s="23"/>
      <c r="E153" s="52"/>
    </row>
    <row r="154" spans="1:5" ht="12.75" x14ac:dyDescent="0.2">
      <c r="A154" s="119" t="str">
        <f>IF(Data!W15=2,"Emitent 48)","Emitent 48)*")</f>
        <v>Emitent 48)</v>
      </c>
      <c r="B154" s="253"/>
      <c r="C154" s="88"/>
      <c r="D154" s="64"/>
      <c r="E154" s="59"/>
    </row>
    <row r="155" spans="1:5" ht="12.75" x14ac:dyDescent="0.2">
      <c r="A155" s="132" t="s">
        <v>5</v>
      </c>
      <c r="B155" s="401"/>
      <c r="C155" s="66"/>
      <c r="D155" s="66"/>
      <c r="E155" s="23"/>
    </row>
    <row r="156" spans="1:5" ht="12.75" x14ac:dyDescent="0.2">
      <c r="A156" s="141" t="str">
        <f>IF(Data!W2=0,"Vlastnictví 49)  �","Vlastnictví 49)")</f>
        <v>Vlastnictví 49)</v>
      </c>
      <c r="B156" s="103" t="s">
        <v>19</v>
      </c>
      <c r="C156" s="64"/>
      <c r="D156" s="64"/>
      <c r="E156" s="52"/>
    </row>
    <row r="157" spans="1:5" ht="12.75" x14ac:dyDescent="0.2">
      <c r="A157" s="116" t="s">
        <v>179</v>
      </c>
      <c r="B157" s="231"/>
      <c r="C157" s="14"/>
      <c r="D157" s="15"/>
      <c r="E157" s="23"/>
    </row>
    <row r="158" spans="1:5" ht="12.75" x14ac:dyDescent="0.2">
      <c r="A158" s="132" t="s">
        <v>120</v>
      </c>
      <c r="B158" s="253"/>
      <c r="C158" s="15"/>
      <c r="D158" s="15"/>
      <c r="E158" s="23"/>
    </row>
    <row r="159" spans="1:5" ht="11.45" customHeight="1" x14ac:dyDescent="0.2">
      <c r="A159" s="478" t="s">
        <v>110</v>
      </c>
      <c r="B159" s="478"/>
      <c r="C159" s="274"/>
      <c r="D159" s="274"/>
      <c r="E159" s="29"/>
    </row>
    <row r="160" spans="1:5" ht="11.45" customHeight="1" x14ac:dyDescent="0.2">
      <c r="A160" s="406" t="str">
        <f>IF(Data!W16=0,"Při nedostatku místa vytiskněte a vyplňte List č. 07, jenž naleznete zde →       List č. 07",IF(Data!W16=1,"Vyplňte a následně vytiskněte List č. 07, který naleznete v další záložce tohoto souboru.",""))</f>
        <v/>
      </c>
      <c r="B160" s="406"/>
      <c r="C160" s="89"/>
      <c r="D160" s="89"/>
      <c r="E160" s="29"/>
    </row>
    <row r="161" spans="1:4" ht="12.6" customHeight="1" x14ac:dyDescent="0.2">
      <c r="A161" s="412" t="s">
        <v>176</v>
      </c>
      <c r="B161" s="413"/>
      <c r="C161" s="414"/>
      <c r="D161" s="189"/>
    </row>
    <row r="162" spans="1:4" ht="12.6" customHeight="1" x14ac:dyDescent="0.2">
      <c r="A162" s="415"/>
      <c r="B162" s="416"/>
      <c r="C162" s="417"/>
      <c r="D162" s="189"/>
    </row>
    <row r="163" spans="1:4" ht="25.5" x14ac:dyDescent="0.2">
      <c r="A163" s="119" t="str">
        <f>IF(Data!W17=2,"Obchodní firma/název obchodní korporace 53)","Obchodní firma/název obchodní korporace 53)*")</f>
        <v>Obchodní firma/název obchodní korporace 53)</v>
      </c>
      <c r="B163" s="280"/>
      <c r="C163" s="15"/>
      <c r="D163" s="15"/>
    </row>
    <row r="164" spans="1:4" ht="12.75" x14ac:dyDescent="0.2">
      <c r="A164" s="119" t="str">
        <f>IF(Data!W17=2,"IČO 54)","IČO 54)*")</f>
        <v>IČO 54)</v>
      </c>
      <c r="B164" s="253"/>
      <c r="C164" s="90"/>
      <c r="D164" s="90"/>
    </row>
    <row r="165" spans="1:4" ht="12.75" x14ac:dyDescent="0.2">
      <c r="A165" s="120" t="str">
        <f>IF(Data!W17=2,"Velikost podílu v %","Velikost podílu v %*")</f>
        <v>Velikost podílu v %</v>
      </c>
      <c r="B165" s="401"/>
      <c r="C165" s="70"/>
      <c r="D165" s="136"/>
    </row>
    <row r="166" spans="1:4" ht="12.75" x14ac:dyDescent="0.2">
      <c r="A166" s="120" t="str">
        <f>IF(Data!W2=0,"Vlastnictví 55)     �","Vlastnictví 55)")</f>
        <v>Vlastnictví 55)</v>
      </c>
      <c r="B166" s="103" t="s">
        <v>19</v>
      </c>
      <c r="C166" s="15"/>
      <c r="D166" s="15"/>
    </row>
    <row r="167" spans="1:4" ht="11.45" customHeight="1" x14ac:dyDescent="0.2">
      <c r="A167" s="408" t="str">
        <f>IF(Data!W17=2,"Sídlo obchodní korporace 56)","Sídlo obchodní korporace 56)*")</f>
        <v>Sídlo obchodní korporace 56)</v>
      </c>
      <c r="B167" s="408"/>
      <c r="C167" s="91"/>
      <c r="D167" s="91"/>
    </row>
    <row r="168" spans="1:4" ht="12.75" x14ac:dyDescent="0.2">
      <c r="A168" s="116" t="str">
        <f>IF(Data!W17=2,"Obec, PSČ, stát","Obec*, PSČ*, stát*")</f>
        <v>Obec, PSČ, stát</v>
      </c>
      <c r="B168" s="278"/>
      <c r="C168" s="55"/>
      <c r="D168" s="91"/>
    </row>
    <row r="169" spans="1:4" ht="12.75" x14ac:dyDescent="0.2">
      <c r="A169" s="132" t="str">
        <f>IF(Data!W17=2,"Ulice, č.p./č.o.","Ulice*, č.p./č.o.*")</f>
        <v>Ulice, č.p./č.o.</v>
      </c>
      <c r="B169" s="253"/>
      <c r="C169" s="15"/>
      <c r="D169" s="15"/>
    </row>
    <row r="170" spans="1:4" ht="12.75" x14ac:dyDescent="0.2">
      <c r="A170" s="119" t="s">
        <v>122</v>
      </c>
      <c r="B170" s="253"/>
      <c r="C170" s="15"/>
      <c r="D170" s="15"/>
    </row>
    <row r="171" spans="1:4" ht="11.45" customHeight="1" x14ac:dyDescent="0.2">
      <c r="A171" s="409" t="s">
        <v>67</v>
      </c>
      <c r="B171" s="409"/>
      <c r="C171" s="275"/>
      <c r="D171" s="275"/>
    </row>
    <row r="172" spans="1:4" ht="11.45" customHeight="1" x14ac:dyDescent="0.2">
      <c r="A172" s="407" t="str">
        <f>IF(Data!W18=0,"Při nedostatku místa vytiskněte a vyplňte List č. 08, jenž naleznete zde →       List č. 08",IF(Data!W18=1,"Vyplňte a následně vytiskněte List č. 08, který naleznete v další záložce tohoto souboru.",""))</f>
        <v/>
      </c>
      <c r="B172" s="407"/>
      <c r="C172" s="16"/>
      <c r="D172" s="135"/>
    </row>
    <row r="173" spans="1:4" ht="12.75" customHeight="1" x14ac:dyDescent="0.2">
      <c r="A173" s="426" t="s">
        <v>177</v>
      </c>
      <c r="B173" s="427"/>
      <c r="C173" s="428"/>
      <c r="D173" s="212"/>
    </row>
    <row r="174" spans="1:4" ht="12.75" customHeight="1" x14ac:dyDescent="0.2">
      <c r="A174" s="429"/>
      <c r="B174" s="430"/>
      <c r="C174" s="431"/>
      <c r="D174" s="212"/>
    </row>
    <row r="175" spans="1:4" ht="12.75" customHeight="1" x14ac:dyDescent="0.2">
      <c r="A175" s="472"/>
      <c r="B175" s="473"/>
      <c r="C175" s="474"/>
      <c r="D175" s="212"/>
    </row>
    <row r="176" spans="1:4" ht="12.75" x14ac:dyDescent="0.2">
      <c r="A176" s="117" t="str">
        <f>IF(Data!W19=2,"Druh movité věci 59)","Druh movité věci 59)*")</f>
        <v>Druh movité věci 59)</v>
      </c>
      <c r="B176" s="278"/>
      <c r="C176" s="13"/>
      <c r="D176" s="15"/>
    </row>
    <row r="177" spans="1:4" ht="12.75" x14ac:dyDescent="0.2">
      <c r="A177" s="117" t="str">
        <f>IF(Data!W19=2,"Pořizovací cena v Kč 60)","Pořizovací cena v Kč 60)*")</f>
        <v>Pořizovací cena v Kč 60)</v>
      </c>
      <c r="B177" s="230"/>
      <c r="C177" s="41"/>
      <c r="D177" s="67"/>
    </row>
    <row r="178" spans="1:4" ht="12.75" x14ac:dyDescent="0.2">
      <c r="A178" s="117" t="str">
        <f>IF(Data!W2=0,"Způsob nabytí 61)*  �",IF(Data!W19=2,"Způsob nabytí 61)","Způsob nabytí 61)*"))</f>
        <v>Způsob nabytí 61)</v>
      </c>
      <c r="B178" s="101" t="s">
        <v>9</v>
      </c>
      <c r="C178" s="92"/>
      <c r="D178" s="214"/>
    </row>
    <row r="179" spans="1:4" ht="12.75" x14ac:dyDescent="0.2">
      <c r="A179" s="118" t="str">
        <f>IF(Data!W2=0,"Vlastnictví 62)          �","Vlastnictví 62)")</f>
        <v>Vlastnictví 62)</v>
      </c>
      <c r="B179" s="101" t="s">
        <v>19</v>
      </c>
      <c r="C179" s="13"/>
      <c r="D179" s="15"/>
    </row>
    <row r="180" spans="1:4" ht="12.75" x14ac:dyDescent="0.2">
      <c r="A180" s="117" t="s">
        <v>123</v>
      </c>
      <c r="B180" s="278"/>
      <c r="C180" s="13"/>
      <c r="D180" s="15"/>
    </row>
    <row r="181" spans="1:4" ht="12.2" customHeight="1" x14ac:dyDescent="0.2">
      <c r="A181" s="471" t="s">
        <v>68</v>
      </c>
      <c r="B181" s="471"/>
      <c r="C181" s="274"/>
      <c r="D181" s="274"/>
    </row>
    <row r="182" spans="1:4" ht="12.2" customHeight="1" x14ac:dyDescent="0.2">
      <c r="A182" s="446" t="str">
        <f>IF(Data!W20=0,"Při nedostatku místa vytiskněte a vyplňte List č. 09, jenž naleznete zde →       List č. 09",IF(Data!W20=1,"Vyplňte a následně vytiskněte List č. 09, který naleznete v další záložce tohoto souboru.",""))</f>
        <v/>
      </c>
      <c r="B182" s="446"/>
      <c r="C182" s="55"/>
      <c r="D182" s="91"/>
    </row>
    <row r="183" spans="1:4" ht="12.2" customHeight="1" x14ac:dyDescent="0.2">
      <c r="A183" s="398"/>
      <c r="B183" s="398"/>
      <c r="C183" s="55"/>
      <c r="D183" s="91"/>
    </row>
    <row r="184" spans="1:4" ht="13.35" customHeight="1" x14ac:dyDescent="0.2">
      <c r="A184" s="93"/>
      <c r="B184" s="93"/>
      <c r="C184" s="94"/>
      <c r="D184" s="91"/>
    </row>
    <row r="185" spans="1:4" ht="13.35" customHeight="1" x14ac:dyDescent="0.2">
      <c r="A185" s="436" t="s">
        <v>56</v>
      </c>
      <c r="B185" s="436"/>
      <c r="C185" s="32"/>
      <c r="D185" s="202"/>
    </row>
    <row r="186" spans="1:4" ht="13.35" customHeight="1" x14ac:dyDescent="0.2">
      <c r="A186" s="436" t="s">
        <v>70</v>
      </c>
      <c r="B186" s="436"/>
      <c r="C186" s="32"/>
      <c r="D186" s="202"/>
    </row>
    <row r="187" spans="1:4" ht="13.5" customHeight="1" x14ac:dyDescent="0.2">
      <c r="A187" s="412" t="s">
        <v>178</v>
      </c>
      <c r="B187" s="413"/>
      <c r="C187" s="414"/>
      <c r="D187" s="189"/>
    </row>
    <row r="188" spans="1:4" ht="13.5" customHeight="1" x14ac:dyDescent="0.2">
      <c r="A188" s="415"/>
      <c r="B188" s="416"/>
      <c r="C188" s="417"/>
      <c r="D188" s="189"/>
    </row>
    <row r="189" spans="1:4" ht="13.5" customHeight="1" x14ac:dyDescent="0.2">
      <c r="A189" s="144" t="s">
        <v>94</v>
      </c>
      <c r="B189" s="95"/>
      <c r="C189" s="96"/>
      <c r="D189" s="215"/>
    </row>
    <row r="190" spans="1:4" ht="13.35" customHeight="1" x14ac:dyDescent="0.2">
      <c r="A190" s="144"/>
      <c r="B190" s="95"/>
      <c r="C190" s="95"/>
      <c r="D190" s="215"/>
    </row>
    <row r="191" spans="1:4" ht="13.5" customHeight="1" x14ac:dyDescent="0.2">
      <c r="A191" s="157"/>
      <c r="B191" s="170" t="str">
        <f>IF(Data!W21=2,"Zdroj - právnická osoba","Zdroj - právnická osoba*")</f>
        <v>Zdroj - právnická osoba</v>
      </c>
      <c r="C191" s="150"/>
      <c r="D191" s="183"/>
    </row>
    <row r="192" spans="1:4" ht="12.75" x14ac:dyDescent="0.2">
      <c r="A192" s="98" t="str">
        <f>IF(Data!W2=0,"Druh příjmu 65)*  �",IF(Data!W21=2,"Druh příjmu 65)","Druh příjmu 65)*"))</f>
        <v>Druh příjmu 65)</v>
      </c>
      <c r="B192" s="104" t="s">
        <v>73</v>
      </c>
      <c r="C192" s="149"/>
      <c r="D192" s="15"/>
    </row>
    <row r="193" spans="1:5" ht="12.75" x14ac:dyDescent="0.2">
      <c r="A193" s="116" t="s">
        <v>4</v>
      </c>
      <c r="B193" s="278"/>
      <c r="C193" s="91"/>
      <c r="D193" s="91"/>
    </row>
    <row r="194" spans="1:5" ht="12.75" x14ac:dyDescent="0.2">
      <c r="A194" s="98" t="str">
        <f>IF(Data!W21=2,"Výše příjmu v Kč 66)","Výše příjmu v Kč 66)*")</f>
        <v>Výše příjmu v Kč 66)</v>
      </c>
      <c r="B194" s="230"/>
      <c r="C194" s="15"/>
      <c r="D194" s="15"/>
    </row>
    <row r="195" spans="1:5" ht="12.75" x14ac:dyDescent="0.2">
      <c r="A195" s="145" t="str">
        <f>IF(Data!W21=2,"Obchodní firma/název 67)","Obchodní firma/název 67)*")</f>
        <v>Obchodní firma/název 67)</v>
      </c>
      <c r="B195" s="277"/>
      <c r="C195" s="34"/>
      <c r="D195" s="15"/>
    </row>
    <row r="196" spans="1:5" ht="12.75" x14ac:dyDescent="0.2">
      <c r="A196" s="118" t="str">
        <f>IF(Data!W21=2,"IČO 68)","IČO 68)*")</f>
        <v>IČO 68)</v>
      </c>
      <c r="B196" s="276"/>
      <c r="C196" s="18"/>
      <c r="D196" s="136"/>
    </row>
    <row r="197" spans="1:5" ht="13.5" customHeight="1" x14ac:dyDescent="0.2">
      <c r="A197" s="32" t="str">
        <f>IF(Data!W21=2,"Sídlo právnické osoby 69)","Sídlo právnické osoby 69)*")</f>
        <v>Sídlo právnické osoby 69)</v>
      </c>
      <c r="B197" s="97"/>
      <c r="C197" s="98"/>
      <c r="D197" s="141"/>
    </row>
    <row r="198" spans="1:5" ht="12.75" x14ac:dyDescent="0.2">
      <c r="A198" s="116" t="str">
        <f>IF(Data!W21=2,"Obec, PSČ, stát","Obec*, PSČ*, stát*")</f>
        <v>Obec, PSČ, stát</v>
      </c>
      <c r="B198" s="278"/>
      <c r="C198" s="13"/>
      <c r="D198" s="15"/>
    </row>
    <row r="199" spans="1:5" ht="12.75" x14ac:dyDescent="0.2">
      <c r="A199" s="115" t="str">
        <f>IF(Data!W21=2,"Ulice, č.p./č.o.","Ulice*, č.p./č.o.*")</f>
        <v>Ulice, č.p./č.o.</v>
      </c>
      <c r="B199" s="278"/>
      <c r="C199" s="13"/>
      <c r="D199" s="15"/>
    </row>
    <row r="200" spans="1:5" ht="12.75" x14ac:dyDescent="0.2">
      <c r="A200" s="236" t="s">
        <v>124</v>
      </c>
      <c r="B200" s="281"/>
      <c r="C200" s="13"/>
      <c r="D200" s="15"/>
      <c r="E200" s="154"/>
    </row>
    <row r="201" spans="1:5" ht="13.5" customHeight="1" x14ac:dyDescent="0.2">
      <c r="A201" s="187"/>
      <c r="B201" s="170" t="str">
        <f>IF(Data!W21=2,"Zdroj - právnická osoba","Zdroj - právnická osoba*")</f>
        <v>Zdroj - právnická osoba</v>
      </c>
      <c r="C201" s="150"/>
      <c r="D201" s="183"/>
    </row>
    <row r="202" spans="1:5" ht="12.75" x14ac:dyDescent="0.2">
      <c r="A202" s="98" t="str">
        <f>IF(Data!W2=0,"Druh příjmu 65)*  �",IF(Data!W21=2,"Druh příjmu 65)","Druh příjmu 65)*"))</f>
        <v>Druh příjmu 65)</v>
      </c>
      <c r="B202" s="104" t="s">
        <v>73</v>
      </c>
      <c r="C202" s="149"/>
      <c r="D202" s="15"/>
    </row>
    <row r="203" spans="1:5" ht="12.75" x14ac:dyDescent="0.2">
      <c r="A203" s="116" t="s">
        <v>4</v>
      </c>
      <c r="B203" s="278"/>
      <c r="C203" s="91"/>
      <c r="D203" s="91"/>
    </row>
    <row r="204" spans="1:5" ht="12.75" x14ac:dyDescent="0.2">
      <c r="A204" s="98" t="str">
        <f>IF(Data!W21=2,"Výše příjmu v Kč 66)","Výše příjmu v Kč 66)*")</f>
        <v>Výše příjmu v Kč 66)</v>
      </c>
      <c r="B204" s="230"/>
      <c r="C204" s="15"/>
      <c r="D204" s="15"/>
    </row>
    <row r="205" spans="1:5" ht="12.75" x14ac:dyDescent="0.2">
      <c r="A205" s="145" t="str">
        <f>IF(Data!W21=2,"Obchodní firma/název 67)","Obchodní firma/název 67)*")</f>
        <v>Obchodní firma/název 67)</v>
      </c>
      <c r="B205" s="277"/>
      <c r="C205" s="34"/>
      <c r="D205" s="15"/>
    </row>
    <row r="206" spans="1:5" s="43" customFormat="1" ht="12.75" x14ac:dyDescent="0.2">
      <c r="A206" s="118" t="str">
        <f>IF(Data!W21=2,"IČO 68)","IČO 68)*")</f>
        <v>IČO 68)</v>
      </c>
      <c r="B206" s="276"/>
      <c r="C206" s="18"/>
      <c r="D206" s="136"/>
      <c r="E206" s="3"/>
    </row>
    <row r="207" spans="1:5" ht="13.5" customHeight="1" x14ac:dyDescent="0.2">
      <c r="A207" s="32" t="str">
        <f>IF(Data!W21=2,"Sídlo právnické osoby 69)","Sídlo právnické osoby 69)*")</f>
        <v>Sídlo právnické osoby 69)</v>
      </c>
      <c r="B207" s="97"/>
      <c r="C207" s="98"/>
      <c r="D207" s="141"/>
    </row>
    <row r="208" spans="1:5" ht="12.75" x14ac:dyDescent="0.2">
      <c r="A208" s="116" t="str">
        <f>IF(Data!W21=2,"Obec, PSČ, stát","Obec*, PSČ*, stát*")</f>
        <v>Obec, PSČ, stát</v>
      </c>
      <c r="B208" s="278"/>
      <c r="C208" s="13"/>
      <c r="D208" s="15"/>
    </row>
    <row r="209" spans="1:4" ht="12.75" x14ac:dyDescent="0.2">
      <c r="A209" s="115" t="str">
        <f>IF(Data!W21=2,"Ulice, č.p./č.o.","Ulice*, č.p./č.o.*")</f>
        <v>Ulice, č.p./č.o.</v>
      </c>
      <c r="B209" s="278"/>
      <c r="C209" s="13"/>
      <c r="D209" s="15"/>
    </row>
    <row r="210" spans="1:4" ht="12.75" x14ac:dyDescent="0.2">
      <c r="A210" s="98" t="s">
        <v>124</v>
      </c>
      <c r="B210" s="281"/>
      <c r="C210" s="13"/>
      <c r="D210" s="15"/>
    </row>
    <row r="211" spans="1:4" ht="13.5" customHeight="1" x14ac:dyDescent="0.2">
      <c r="A211" s="157"/>
      <c r="B211" s="170" t="str">
        <f>IF(Data!W21=2,"Zdroj - právnická osoba","Zdroj - právnická osoba*")</f>
        <v>Zdroj - právnická osoba</v>
      </c>
      <c r="C211" s="150"/>
      <c r="D211" s="183"/>
    </row>
    <row r="212" spans="1:4" ht="12.75" x14ac:dyDescent="0.2">
      <c r="A212" s="98" t="str">
        <f>IF(Data!W2=0,"Druh příjmu 65)*  �",IF(Data!W21=2,"Druh příjmu 65)","Druh příjmu 65)*"))</f>
        <v>Druh příjmu 65)</v>
      </c>
      <c r="B212" s="104" t="s">
        <v>73</v>
      </c>
      <c r="C212" s="149"/>
      <c r="D212" s="15"/>
    </row>
    <row r="213" spans="1:4" ht="12.75" x14ac:dyDescent="0.2">
      <c r="A213" s="116" t="s">
        <v>4</v>
      </c>
      <c r="B213" s="278"/>
      <c r="C213" s="91"/>
      <c r="D213" s="91"/>
    </row>
    <row r="214" spans="1:4" ht="12.75" x14ac:dyDescent="0.2">
      <c r="A214" s="98" t="str">
        <f>IF(Data!W21=2,"Výše příjmu v Kč 66)","Výše příjmu v Kč 66)*")</f>
        <v>Výše příjmu v Kč 66)</v>
      </c>
      <c r="B214" s="230"/>
      <c r="C214" s="15"/>
      <c r="D214" s="15"/>
    </row>
    <row r="215" spans="1:4" ht="12.75" x14ac:dyDescent="0.2">
      <c r="A215" s="145" t="str">
        <f>IF(Data!W21=2,"Obchodní firma/název 67)","Obchodní firma/název 67)*")</f>
        <v>Obchodní firma/název 67)</v>
      </c>
      <c r="B215" s="277"/>
      <c r="C215" s="34"/>
      <c r="D215" s="15"/>
    </row>
    <row r="216" spans="1:4" ht="12.75" x14ac:dyDescent="0.2">
      <c r="A216" s="118" t="str">
        <f>IF(Data!W21=2,"IČO 68)","IČO 68)*")</f>
        <v>IČO 68)</v>
      </c>
      <c r="B216" s="276"/>
      <c r="C216" s="18"/>
      <c r="D216" s="136"/>
    </row>
    <row r="217" spans="1:4" ht="13.5" customHeight="1" x14ac:dyDescent="0.2">
      <c r="A217" s="32" t="str">
        <f>IF(Data!W21=2,"Sídlo právnické osoby 69)","Sídlo právnické osoby 69)*")</f>
        <v>Sídlo právnické osoby 69)</v>
      </c>
      <c r="B217" s="97"/>
      <c r="C217" s="98"/>
      <c r="D217" s="141"/>
    </row>
    <row r="218" spans="1:4" ht="12.75" x14ac:dyDescent="0.2">
      <c r="A218" s="116" t="str">
        <f>IF(Data!W21=2,"Obec, PSČ, stát","Obec*, PSČ*, stát*")</f>
        <v>Obec, PSČ, stát</v>
      </c>
      <c r="B218" s="278"/>
      <c r="C218" s="13"/>
      <c r="D218" s="15"/>
    </row>
    <row r="219" spans="1:4" ht="12.75" x14ac:dyDescent="0.2">
      <c r="A219" s="115" t="str">
        <f>IF(Data!W21=2,"Ulice, č.p./č.o.","Ulice*, č.p./č.o.*")</f>
        <v>Ulice, č.p./č.o.</v>
      </c>
      <c r="B219" s="278"/>
      <c r="C219" s="13"/>
      <c r="D219" s="15"/>
    </row>
    <row r="220" spans="1:4" ht="12.75" x14ac:dyDescent="0.2">
      <c r="A220" s="98" t="s">
        <v>124</v>
      </c>
      <c r="B220" s="281"/>
      <c r="C220" s="13"/>
      <c r="D220" s="15"/>
    </row>
    <row r="221" spans="1:4" ht="13.5" customHeight="1" x14ac:dyDescent="0.2">
      <c r="A221" s="187"/>
      <c r="B221" s="170" t="str">
        <f>IF(Data!W21=2,"Zdroj - fyzická osoba","Zdroj - fyzická osoba*")</f>
        <v>Zdroj - fyzická osoba</v>
      </c>
      <c r="C221" s="150"/>
      <c r="D221" s="183"/>
    </row>
    <row r="222" spans="1:4" ht="12.75" x14ac:dyDescent="0.2">
      <c r="A222" s="98" t="str">
        <f>IF(Data!W2=0,"Druh příjmu 65)*  �",IF(Data!W21=2,"Druh příjmu 65)","Druh příjmu 65)*"))</f>
        <v>Druh příjmu 65)</v>
      </c>
      <c r="B222" s="104" t="s">
        <v>73</v>
      </c>
      <c r="C222" s="15"/>
      <c r="D222" s="15"/>
    </row>
    <row r="223" spans="1:4" ht="12.75" x14ac:dyDescent="0.2">
      <c r="A223" s="116" t="s">
        <v>4</v>
      </c>
      <c r="B223" s="278"/>
      <c r="C223" s="91"/>
      <c r="D223" s="91"/>
    </row>
    <row r="224" spans="1:4" ht="12.75" x14ac:dyDescent="0.2">
      <c r="A224" s="98" t="str">
        <f>IF(Data!W21=2,"Výše příjmu v Kč 66)","Výše příjmu v Kč 66)*")</f>
        <v>Výše příjmu v Kč 66)</v>
      </c>
      <c r="B224" s="230"/>
      <c r="C224" s="15"/>
      <c r="D224" s="15"/>
    </row>
    <row r="225" spans="1:4" ht="12.75" x14ac:dyDescent="0.2">
      <c r="A225" s="116" t="str">
        <f>IF(Data!W21=2,"Jméno, příjmení","Jméno*, příjmení*")</f>
        <v>Jméno, příjmení</v>
      </c>
      <c r="B225" s="278"/>
      <c r="C225" s="14"/>
      <c r="D225" s="15"/>
    </row>
    <row r="226" spans="1:4" ht="12.75" x14ac:dyDescent="0.2">
      <c r="A226" s="98" t="s">
        <v>124</v>
      </c>
      <c r="B226" s="278"/>
      <c r="C226" s="13"/>
      <c r="D226" s="15"/>
    </row>
    <row r="227" spans="1:4" ht="13.5" customHeight="1" x14ac:dyDescent="0.2">
      <c r="A227" s="187"/>
      <c r="B227" s="170" t="str">
        <f>IF(Data!W21=2,"Zdroj - fyzická osoba","Zdroj - fyzická osoba*")</f>
        <v>Zdroj - fyzická osoba</v>
      </c>
      <c r="C227" s="150"/>
      <c r="D227" s="183"/>
    </row>
    <row r="228" spans="1:4" ht="12.75" x14ac:dyDescent="0.2">
      <c r="A228" s="98" t="str">
        <f>IF(Data!W2=0,"Druh příjmu 65)*  �",IF(Data!W21=2,"Druh příjmu 65)","Druh příjmu 65)*"))</f>
        <v>Druh příjmu 65)</v>
      </c>
      <c r="B228" s="104" t="s">
        <v>73</v>
      </c>
      <c r="C228" s="15"/>
      <c r="D228" s="15"/>
    </row>
    <row r="229" spans="1:4" ht="12.75" x14ac:dyDescent="0.2">
      <c r="A229" s="116" t="s">
        <v>4</v>
      </c>
      <c r="B229" s="278"/>
      <c r="C229" s="91"/>
      <c r="D229" s="91"/>
    </row>
    <row r="230" spans="1:4" ht="12.75" x14ac:dyDescent="0.2">
      <c r="A230" s="98" t="str">
        <f>IF(Data!W21=2,"Výše příjmu v Kč 66)","Výše příjmu v Kč 66)*")</f>
        <v>Výše příjmu v Kč 66)</v>
      </c>
      <c r="B230" s="230"/>
      <c r="C230" s="15"/>
      <c r="D230" s="15"/>
    </row>
    <row r="231" spans="1:4" ht="12.75" x14ac:dyDescent="0.2">
      <c r="A231" s="116" t="str">
        <f>IF(Data!W21=2,"Jméno, příjmení","Jméno*, příjmení*")</f>
        <v>Jméno, příjmení</v>
      </c>
      <c r="B231" s="278"/>
      <c r="C231" s="14"/>
      <c r="D231" s="15"/>
    </row>
    <row r="232" spans="1:4" ht="12.75" x14ac:dyDescent="0.2">
      <c r="A232" s="98" t="s">
        <v>124</v>
      </c>
      <c r="B232" s="281"/>
      <c r="C232" s="13"/>
      <c r="D232" s="15"/>
    </row>
    <row r="233" spans="1:4" ht="13.5" customHeight="1" x14ac:dyDescent="0.2">
      <c r="A233" s="157"/>
      <c r="B233" s="476" t="str">
        <f>IF(Data!W21=2,"Zdroj - jiný 71)","Zdroj - jiný 71)*")</f>
        <v>Zdroj - jiný 71)</v>
      </c>
      <c r="C233" s="477"/>
      <c r="D233" s="66"/>
    </row>
    <row r="234" spans="1:4" ht="12.75" x14ac:dyDescent="0.2">
      <c r="A234" s="98" t="str">
        <f>IF(Data!W2=0,"Druh příjmu 65)*  �",IF(Data!W21=2,"Druh příjmu 65)","Druh příjmu 65)*"))</f>
        <v>Druh příjmu 65)</v>
      </c>
      <c r="B234" s="104" t="s">
        <v>73</v>
      </c>
      <c r="C234" s="15"/>
      <c r="D234" s="15"/>
    </row>
    <row r="235" spans="1:4" ht="12.75" x14ac:dyDescent="0.2">
      <c r="A235" s="116" t="s">
        <v>4</v>
      </c>
      <c r="B235" s="278"/>
      <c r="C235" s="91"/>
      <c r="D235" s="91"/>
    </row>
    <row r="236" spans="1:4" ht="12.75" x14ac:dyDescent="0.2">
      <c r="A236" s="98" t="str">
        <f>IF(Data!W21=2,"Výše příjmu v Kč 66)","Výše příjmu v Kč 66)*")</f>
        <v>Výše příjmu v Kč 66)</v>
      </c>
      <c r="B236" s="230"/>
      <c r="C236" s="15"/>
      <c r="D236" s="15"/>
    </row>
    <row r="237" spans="1:4" ht="12.75" x14ac:dyDescent="0.2">
      <c r="A237" s="98" t="s">
        <v>124</v>
      </c>
      <c r="B237" s="278"/>
      <c r="C237" s="13"/>
      <c r="D237" s="15"/>
    </row>
    <row r="238" spans="1:4" ht="13.5" customHeight="1" x14ac:dyDescent="0.2">
      <c r="A238" s="478" t="s">
        <v>71</v>
      </c>
      <c r="B238" s="478"/>
      <c r="C238" s="275"/>
      <c r="D238" s="275"/>
    </row>
    <row r="239" spans="1:4" ht="13.5" customHeight="1" x14ac:dyDescent="0.2">
      <c r="A239" s="446" t="str">
        <f>IF(Data!W22=0,"Při nedostatku místa vytiskněte a vyplňte List č. 10, jenž naleznete níže ↓ ",IF(Data!W22=1,"Vyplňte a následně vytiskněte List č. 10, který naleznete v další záložce tohoto souboru.",""))</f>
        <v/>
      </c>
      <c r="B239" s="446"/>
      <c r="C239" s="16"/>
      <c r="D239" s="135"/>
    </row>
    <row r="240" spans="1:4" ht="13.35" customHeight="1" x14ac:dyDescent="0.2">
      <c r="A240" s="489" t="str">
        <f>IF(Data!W21=0,"List č. 10 — zdroj právnická osoba                            List č. 10 — zdroj fyzická osoba                                List č. 10 — jiný zdroj","")</f>
        <v/>
      </c>
      <c r="B240" s="489"/>
      <c r="C240" s="489"/>
      <c r="D240" s="135"/>
    </row>
    <row r="241" spans="1:5" ht="12.75" x14ac:dyDescent="0.2">
      <c r="A241" s="397"/>
      <c r="B241" s="397"/>
      <c r="C241" s="397"/>
      <c r="D241" s="135"/>
    </row>
    <row r="242" spans="1:5" ht="12.75" x14ac:dyDescent="0.2">
      <c r="A242" s="373"/>
      <c r="B242" s="373"/>
      <c r="C242" s="373"/>
      <c r="D242" s="135"/>
    </row>
    <row r="243" spans="1:5" ht="12.75" x14ac:dyDescent="0.2">
      <c r="A243" s="412" t="s">
        <v>129</v>
      </c>
      <c r="B243" s="413"/>
      <c r="C243" s="414"/>
      <c r="D243" s="189"/>
    </row>
    <row r="244" spans="1:5" ht="12.75" x14ac:dyDescent="0.2">
      <c r="A244" s="468"/>
      <c r="B244" s="469"/>
      <c r="C244" s="470"/>
      <c r="D244" s="189"/>
    </row>
    <row r="245" spans="1:5" ht="12.75" x14ac:dyDescent="0.2">
      <c r="A245" s="415"/>
      <c r="B245" s="416"/>
      <c r="C245" s="417"/>
      <c r="D245" s="225"/>
    </row>
    <row r="246" spans="1:5" ht="12.75" x14ac:dyDescent="0.2">
      <c r="A246" s="158"/>
      <c r="B246" s="171" t="str">
        <f>IF(Data!W23=2,"Věřitel - právnická osoba","Věřitel - právnická osoba*")</f>
        <v>Věřitel - právnická osoba</v>
      </c>
      <c r="C246" s="150"/>
      <c r="D246" s="183"/>
    </row>
    <row r="247" spans="1:5" ht="12.75" x14ac:dyDescent="0.2">
      <c r="A247" s="116" t="str">
        <f>IF(Data!W23=2,"Druh závazku 73)","Druh závazku 73)*")</f>
        <v>Druh závazku 73)</v>
      </c>
      <c r="B247" s="279"/>
      <c r="C247" s="38"/>
      <c r="D247" s="64"/>
    </row>
    <row r="248" spans="1:5" ht="12.75" x14ac:dyDescent="0.2">
      <c r="A248" s="117" t="str">
        <f>IF(Data!W23=2,"Výše závazku v Kč 74)","Výše závazku v Kč 74)*")</f>
        <v>Výše závazku v Kč 74)</v>
      </c>
      <c r="B248" s="230"/>
      <c r="C248" s="38"/>
      <c r="D248" s="64"/>
      <c r="E248" s="1"/>
    </row>
    <row r="249" spans="1:5" ht="12.75" x14ac:dyDescent="0.2">
      <c r="A249" s="122" t="str">
        <f>IF(Data!W23=2,"Obchodní firma/název 75)","Obchodní firma/název 75)*")</f>
        <v>Obchodní firma/název 75)</v>
      </c>
      <c r="B249" s="276"/>
      <c r="C249" s="113"/>
      <c r="D249" s="66"/>
      <c r="E249" s="1"/>
    </row>
    <row r="250" spans="1:5" ht="12.75" x14ac:dyDescent="0.2">
      <c r="A250" s="118" t="str">
        <f>IF(Data!W23=2,"IČO 76)","IČO 76)*")</f>
        <v>IČO 76)</v>
      </c>
      <c r="B250" s="278"/>
      <c r="C250" s="18"/>
      <c r="D250" s="136"/>
      <c r="E250" s="1"/>
    </row>
    <row r="251" spans="1:5" ht="12.75" x14ac:dyDescent="0.2">
      <c r="A251" s="475" t="str">
        <f>IF(Data!W23=2,"Sídlo právnické osoby 77)","Sídlo právnické osoby 77)*")</f>
        <v>Sídlo právnické osoby 77)</v>
      </c>
      <c r="B251" s="475"/>
      <c r="C251" s="98"/>
      <c r="D251" s="141"/>
      <c r="E251" s="1"/>
    </row>
    <row r="252" spans="1:5" ht="12.75" x14ac:dyDescent="0.2">
      <c r="A252" s="115" t="str">
        <f>IF(Data!W23=2,"Obec, PSČ, stát","Obec*, PSČ*, stát*")</f>
        <v>Obec, PSČ, stát</v>
      </c>
      <c r="B252" s="278"/>
      <c r="C252" s="111"/>
      <c r="D252" s="66"/>
      <c r="E252" s="1"/>
    </row>
    <row r="253" spans="1:5" ht="12.75" x14ac:dyDescent="0.2">
      <c r="A253" s="115" t="str">
        <f>IF(Data!W23=2,"Ulice, č.p./č.o.","Ulice*, č.p./č.o.*")</f>
        <v>Ulice, č.p./č.o.</v>
      </c>
      <c r="B253" s="278"/>
      <c r="C253" s="111"/>
      <c r="D253" s="66"/>
    </row>
    <row r="254" spans="1:5" ht="12.75" x14ac:dyDescent="0.2">
      <c r="A254" s="98" t="s">
        <v>126</v>
      </c>
      <c r="B254" s="278"/>
      <c r="C254" s="13"/>
      <c r="D254" s="15"/>
    </row>
    <row r="255" spans="1:5" ht="12.75" x14ac:dyDescent="0.2">
      <c r="A255" s="158"/>
      <c r="B255" s="171" t="str">
        <f>IF(Data!W23=2,"Věřitel - fyzická osoba","Věřitel - fyzická osoba*")</f>
        <v>Věřitel - fyzická osoba</v>
      </c>
      <c r="C255" s="150"/>
      <c r="D255" s="183"/>
    </row>
    <row r="256" spans="1:5" ht="12.75" x14ac:dyDescent="0.2">
      <c r="A256" s="116" t="str">
        <f>IF(Data!W23=2,"Druh závazku 73)","Druh závazku 73)*")</f>
        <v>Druh závazku 73)</v>
      </c>
      <c r="B256" s="279"/>
      <c r="C256" s="38"/>
      <c r="D256" s="64"/>
    </row>
    <row r="257" spans="1:4" ht="12.75" x14ac:dyDescent="0.2">
      <c r="A257" s="117" t="str">
        <f>IF(Data!W23=2,"Výše závazku v Kč 74)","Výše závazku v Kč 74)*")</f>
        <v>Výše závazku v Kč 74)</v>
      </c>
      <c r="B257" s="230"/>
      <c r="C257" s="38"/>
      <c r="D257" s="64"/>
    </row>
    <row r="258" spans="1:4" ht="12.75" x14ac:dyDescent="0.2">
      <c r="A258" s="115" t="str">
        <f>IF(Data!W23=2,"Jméno, příjmení","Jméno*, příjmení*")</f>
        <v>Jméno, příjmení</v>
      </c>
      <c r="B258" s="278"/>
      <c r="C258" s="111"/>
      <c r="D258" s="66"/>
    </row>
    <row r="259" spans="1:4" ht="12.75" x14ac:dyDescent="0.2">
      <c r="A259" s="98" t="s">
        <v>126</v>
      </c>
      <c r="B259" s="278"/>
      <c r="C259" s="13"/>
      <c r="D259" s="15"/>
    </row>
    <row r="260" spans="1:4" ht="12" x14ac:dyDescent="0.2">
      <c r="A260" s="471" t="s">
        <v>69</v>
      </c>
      <c r="B260" s="471"/>
      <c r="C260" s="275"/>
      <c r="D260" s="275"/>
    </row>
    <row r="261" spans="1:4" ht="12.75" x14ac:dyDescent="0.2">
      <c r="A261" s="409" t="str">
        <f>IF(Data!W24=0,"Při nedostatku místa vytiskněte a vyplňte List č. 11, jenž naleznete zde →       List č. 11",IF(Data!W24=1,"Vyplňte a následně vytiskněte List č. 11, který naleznete v další záložce tohoto souboru.",""))</f>
        <v/>
      </c>
      <c r="B261" s="409"/>
      <c r="C261" s="16"/>
      <c r="D261" s="135"/>
    </row>
    <row r="262" spans="1:4" ht="15" customHeight="1" x14ac:dyDescent="0.2">
      <c r="A262" s="152"/>
      <c r="B262" s="155"/>
      <c r="C262" s="142"/>
      <c r="D262" s="135"/>
    </row>
    <row r="263" spans="1:4" ht="12" x14ac:dyDescent="0.2">
      <c r="A263" s="463" t="s">
        <v>322</v>
      </c>
      <c r="B263" s="463"/>
      <c r="C263" s="463"/>
      <c r="D263" s="216"/>
    </row>
    <row r="264" spans="1:4" ht="12" x14ac:dyDescent="0.2">
      <c r="A264" s="463"/>
      <c r="B264" s="463"/>
      <c r="C264" s="463"/>
      <c r="D264" s="216"/>
    </row>
    <row r="265" spans="1:4" ht="12" x14ac:dyDescent="0.2">
      <c r="A265" s="143"/>
      <c r="B265" s="143"/>
      <c r="C265" s="143"/>
      <c r="D265" s="217"/>
    </row>
    <row r="266" spans="1:4" ht="12" x14ac:dyDescent="0.2">
      <c r="A266" s="140"/>
      <c r="B266" s="140"/>
      <c r="C266" s="140"/>
      <c r="D266" s="218"/>
    </row>
    <row r="267" spans="1:4" ht="12.75" x14ac:dyDescent="0.2">
      <c r="A267" s="460" t="s">
        <v>127</v>
      </c>
      <c r="B267" s="461"/>
      <c r="C267" s="462"/>
      <c r="D267" s="189"/>
    </row>
    <row r="268" spans="1:4" ht="22.5" x14ac:dyDescent="0.2">
      <c r="A268" s="490" t="s">
        <v>99</v>
      </c>
      <c r="B268" s="490"/>
      <c r="C268" s="151" t="s">
        <v>5</v>
      </c>
      <c r="D268" s="197"/>
    </row>
    <row r="269" spans="1:4" ht="12" x14ac:dyDescent="0.2">
      <c r="A269" s="495" t="s">
        <v>100</v>
      </c>
      <c r="B269" s="496"/>
      <c r="C269" s="176"/>
      <c r="D269" s="221"/>
    </row>
    <row r="270" spans="1:4" ht="12" x14ac:dyDescent="0.2">
      <c r="A270" s="497" t="s">
        <v>101</v>
      </c>
      <c r="B270" s="498"/>
      <c r="C270" s="177"/>
      <c r="D270" s="221"/>
    </row>
    <row r="271" spans="1:4" ht="12" x14ac:dyDescent="0.2">
      <c r="A271" s="485" t="s">
        <v>102</v>
      </c>
      <c r="B271" s="486"/>
      <c r="C271" s="177"/>
      <c r="D271" s="221"/>
    </row>
    <row r="272" spans="1:4" ht="12" x14ac:dyDescent="0.2">
      <c r="A272" s="497" t="s">
        <v>103</v>
      </c>
      <c r="B272" s="498"/>
      <c r="C272" s="177"/>
      <c r="D272" s="221"/>
    </row>
    <row r="273" spans="1:4" ht="12" x14ac:dyDescent="0.2">
      <c r="A273" s="493" t="s">
        <v>104</v>
      </c>
      <c r="B273" s="494"/>
      <c r="C273" s="480"/>
      <c r="D273" s="221"/>
    </row>
    <row r="274" spans="1:4" ht="12" x14ac:dyDescent="0.2">
      <c r="A274" s="495"/>
      <c r="B274" s="496"/>
      <c r="C274" s="481"/>
      <c r="D274" s="221"/>
    </row>
    <row r="275" spans="1:4" ht="10.5" customHeight="1" x14ac:dyDescent="0.2">
      <c r="A275" s="497" t="s">
        <v>105</v>
      </c>
      <c r="B275" s="498"/>
      <c r="C275" s="177"/>
      <c r="D275" s="221"/>
    </row>
    <row r="276" spans="1:4" ht="12" x14ac:dyDescent="0.2">
      <c r="A276" s="497" t="s">
        <v>106</v>
      </c>
      <c r="B276" s="498"/>
      <c r="C276" s="177"/>
      <c r="D276" s="221"/>
    </row>
    <row r="277" spans="1:4" ht="12" customHeight="1" x14ac:dyDescent="0.2">
      <c r="A277" s="485" t="s">
        <v>107</v>
      </c>
      <c r="B277" s="486"/>
      <c r="C277" s="177"/>
      <c r="D277" s="221"/>
    </row>
    <row r="278" spans="1:4" ht="12" x14ac:dyDescent="0.2">
      <c r="A278" s="485" t="s">
        <v>153</v>
      </c>
      <c r="B278" s="486"/>
      <c r="C278" s="177"/>
      <c r="D278" s="221"/>
    </row>
    <row r="279" spans="1:4" ht="15" customHeight="1" x14ac:dyDescent="0.2">
      <c r="A279" s="485" t="s">
        <v>154</v>
      </c>
      <c r="B279" s="486"/>
      <c r="C279" s="177"/>
      <c r="D279" s="221"/>
    </row>
    <row r="280" spans="1:4" ht="12" customHeight="1" x14ac:dyDescent="0.2">
      <c r="A280" s="485" t="s">
        <v>155</v>
      </c>
      <c r="B280" s="486"/>
      <c r="C280" s="177"/>
      <c r="D280" s="221"/>
    </row>
    <row r="281" spans="1:4" ht="12" x14ac:dyDescent="0.2">
      <c r="A281" s="500" t="s">
        <v>180</v>
      </c>
      <c r="B281" s="501"/>
      <c r="C281" s="177"/>
      <c r="D281" s="221"/>
    </row>
    <row r="282" spans="1:4" ht="12" x14ac:dyDescent="0.2">
      <c r="A282" s="491"/>
      <c r="B282" s="492"/>
      <c r="C282" s="177"/>
      <c r="D282" s="221"/>
    </row>
    <row r="283" spans="1:4" ht="12" x14ac:dyDescent="0.2">
      <c r="A283" s="483"/>
      <c r="B283" s="484"/>
      <c r="C283" s="177"/>
      <c r="D283" s="221"/>
    </row>
    <row r="284" spans="1:4" ht="12.75" thickBot="1" x14ac:dyDescent="0.25">
      <c r="A284" s="502" t="s">
        <v>173</v>
      </c>
      <c r="B284" s="503"/>
      <c r="C284" s="178" t="str">
        <f>IF(B8="","",SUM(C269:C283))</f>
        <v/>
      </c>
      <c r="D284" s="221"/>
    </row>
    <row r="285" spans="1:4" x14ac:dyDescent="0.25">
      <c r="A285" s="45"/>
      <c r="B285" s="20"/>
      <c r="C285" s="20"/>
      <c r="D285" s="23"/>
    </row>
    <row r="286" spans="1:4" x14ac:dyDescent="0.25">
      <c r="C286" s="3"/>
    </row>
    <row r="287" spans="1:4" ht="12.75" x14ac:dyDescent="0.2">
      <c r="A287" s="138" t="s">
        <v>115</v>
      </c>
      <c r="B287" s="482"/>
      <c r="C287" s="482"/>
    </row>
    <row r="288" spans="1:4" ht="12.75" x14ac:dyDescent="0.2">
      <c r="A288" s="499"/>
      <c r="B288" s="499"/>
      <c r="C288" s="499"/>
      <c r="D288" s="499"/>
    </row>
    <row r="289" spans="1:4" x14ac:dyDescent="0.25">
      <c r="A289" s="45"/>
      <c r="B289" s="394"/>
      <c r="C289" s="99"/>
      <c r="D289" s="23"/>
    </row>
    <row r="290" spans="1:4" x14ac:dyDescent="0.25">
      <c r="A290" s="507" t="s">
        <v>181</v>
      </c>
      <c r="B290" s="507"/>
      <c r="C290" s="507"/>
      <c r="D290" s="23"/>
    </row>
    <row r="291" spans="1:4" ht="12" x14ac:dyDescent="0.2">
      <c r="A291" s="506" t="s">
        <v>185</v>
      </c>
      <c r="B291" s="506"/>
      <c r="C291" s="506"/>
      <c r="D291" s="23"/>
    </row>
    <row r="292" spans="1:4" ht="12" x14ac:dyDescent="0.2">
      <c r="A292" s="506"/>
      <c r="B292" s="506"/>
      <c r="C292" s="506"/>
    </row>
    <row r="293" spans="1:4" ht="12" x14ac:dyDescent="0.2">
      <c r="A293" s="506"/>
      <c r="B293" s="506"/>
      <c r="C293" s="506"/>
    </row>
    <row r="294" spans="1:4" ht="12" x14ac:dyDescent="0.2">
      <c r="A294" s="506"/>
      <c r="B294" s="506"/>
      <c r="C294" s="506"/>
    </row>
    <row r="295" spans="1:4" ht="12" x14ac:dyDescent="0.2">
      <c r="A295" s="506"/>
      <c r="B295" s="506"/>
      <c r="C295" s="506"/>
    </row>
    <row r="296" spans="1:4" ht="12" x14ac:dyDescent="0.2">
      <c r="A296" s="506"/>
      <c r="B296" s="506"/>
      <c r="C296" s="506"/>
    </row>
    <row r="297" spans="1:4" ht="12" x14ac:dyDescent="0.2">
      <c r="A297" s="506"/>
      <c r="B297" s="506"/>
      <c r="C297" s="506"/>
    </row>
    <row r="298" spans="1:4" ht="12" x14ac:dyDescent="0.2">
      <c r="A298" s="506"/>
      <c r="B298" s="506"/>
      <c r="C298" s="506"/>
    </row>
    <row r="299" spans="1:4" ht="12" customHeight="1" x14ac:dyDescent="0.2">
      <c r="A299" s="504" t="s">
        <v>323</v>
      </c>
      <c r="B299" s="504"/>
      <c r="C299" s="504"/>
    </row>
    <row r="300" spans="1:4" ht="12" customHeight="1" x14ac:dyDescent="0.2">
      <c r="A300" s="504"/>
      <c r="B300" s="504"/>
      <c r="C300" s="504"/>
    </row>
    <row r="301" spans="1:4" ht="12" customHeight="1" x14ac:dyDescent="0.2">
      <c r="A301" s="504"/>
      <c r="B301" s="504"/>
      <c r="C301" s="504"/>
    </row>
    <row r="302" spans="1:4" ht="12" customHeight="1" x14ac:dyDescent="0.2">
      <c r="A302" s="504"/>
      <c r="B302" s="504"/>
      <c r="C302" s="504"/>
    </row>
    <row r="303" spans="1:4" ht="12" customHeight="1" x14ac:dyDescent="0.2">
      <c r="A303" s="504"/>
      <c r="B303" s="504"/>
      <c r="C303" s="504"/>
    </row>
    <row r="304" spans="1:4" ht="12" customHeight="1" x14ac:dyDescent="0.2">
      <c r="A304" s="504"/>
      <c r="B304" s="504"/>
      <c r="C304" s="504"/>
    </row>
    <row r="305" spans="1:3" ht="12" customHeight="1" x14ac:dyDescent="0.2">
      <c r="A305" s="504"/>
      <c r="B305" s="504"/>
      <c r="C305" s="504"/>
    </row>
    <row r="306" spans="1:3" ht="12" customHeight="1" x14ac:dyDescent="0.2">
      <c r="A306" s="504"/>
      <c r="B306" s="504"/>
      <c r="C306" s="504"/>
    </row>
    <row r="307" spans="1:3" ht="12" customHeight="1" x14ac:dyDescent="0.2">
      <c r="A307" s="504"/>
      <c r="B307" s="504"/>
      <c r="C307" s="504"/>
    </row>
    <row r="308" spans="1:3" ht="12" customHeight="1" x14ac:dyDescent="0.2">
      <c r="A308" s="504"/>
      <c r="B308" s="504"/>
      <c r="C308" s="504"/>
    </row>
    <row r="309" spans="1:3" ht="12" customHeight="1" x14ac:dyDescent="0.2">
      <c r="A309" s="504"/>
      <c r="B309" s="504"/>
      <c r="C309" s="504"/>
    </row>
    <row r="310" spans="1:3" ht="12" customHeight="1" x14ac:dyDescent="0.2">
      <c r="A310" s="504"/>
      <c r="B310" s="504"/>
      <c r="C310" s="504"/>
    </row>
    <row r="311" spans="1:3" ht="12" customHeight="1" x14ac:dyDescent="0.2">
      <c r="A311" s="504"/>
      <c r="B311" s="504"/>
      <c r="C311" s="504"/>
    </row>
    <row r="312" spans="1:3" ht="12" customHeight="1" x14ac:dyDescent="0.2">
      <c r="A312" s="504"/>
      <c r="B312" s="504"/>
      <c r="C312" s="504"/>
    </row>
    <row r="313" spans="1:3" ht="12" customHeight="1" x14ac:dyDescent="0.2">
      <c r="A313" s="504"/>
      <c r="B313" s="504"/>
      <c r="C313" s="504"/>
    </row>
    <row r="314" spans="1:3" ht="12" customHeight="1" x14ac:dyDescent="0.2">
      <c r="A314" s="504"/>
      <c r="B314" s="504"/>
      <c r="C314" s="504"/>
    </row>
    <row r="315" spans="1:3" ht="12" customHeight="1" x14ac:dyDescent="0.2">
      <c r="A315" s="504"/>
      <c r="B315" s="504"/>
      <c r="C315" s="504"/>
    </row>
    <row r="316" spans="1:3" ht="12" customHeight="1" x14ac:dyDescent="0.2">
      <c r="A316" s="504"/>
      <c r="B316" s="504"/>
      <c r="C316" s="504"/>
    </row>
    <row r="317" spans="1:3" ht="12" customHeight="1" x14ac:dyDescent="0.2">
      <c r="A317" s="504"/>
      <c r="B317" s="504"/>
      <c r="C317" s="504"/>
    </row>
    <row r="318" spans="1:3" ht="12" customHeight="1" x14ac:dyDescent="0.2">
      <c r="A318" s="504"/>
      <c r="B318" s="504"/>
      <c r="C318" s="504"/>
    </row>
    <row r="319" spans="1:3" ht="12" customHeight="1" x14ac:dyDescent="0.2">
      <c r="A319" s="504"/>
      <c r="B319" s="504"/>
      <c r="C319" s="504"/>
    </row>
    <row r="320" spans="1:3" ht="12" customHeight="1" x14ac:dyDescent="0.2">
      <c r="A320" s="504"/>
      <c r="B320" s="504"/>
      <c r="C320" s="504"/>
    </row>
    <row r="321" spans="1:10" ht="12" customHeight="1" x14ac:dyDescent="0.2">
      <c r="A321" s="504"/>
      <c r="B321" s="504"/>
      <c r="C321" s="504"/>
    </row>
    <row r="322" spans="1:10" ht="12" customHeight="1" x14ac:dyDescent="0.2">
      <c r="A322" s="504"/>
      <c r="B322" s="504"/>
      <c r="C322" s="504"/>
    </row>
    <row r="323" spans="1:10" ht="12" customHeight="1" x14ac:dyDescent="0.2">
      <c r="A323" s="504"/>
      <c r="B323" s="504"/>
      <c r="C323" s="504"/>
    </row>
    <row r="324" spans="1:10" ht="12" customHeight="1" x14ac:dyDescent="0.2">
      <c r="A324" s="504"/>
      <c r="B324" s="504"/>
      <c r="C324" s="504"/>
    </row>
    <row r="325" spans="1:10" ht="12" customHeight="1" x14ac:dyDescent="0.2">
      <c r="A325" s="504"/>
      <c r="B325" s="504"/>
      <c r="C325" s="504"/>
    </row>
    <row r="326" spans="1:10" ht="12" customHeight="1" x14ac:dyDescent="0.2">
      <c r="A326" s="504"/>
      <c r="B326" s="504"/>
      <c r="C326" s="504"/>
    </row>
    <row r="327" spans="1:10" ht="12" customHeight="1" x14ac:dyDescent="0.2">
      <c r="A327" s="504"/>
      <c r="B327" s="504"/>
      <c r="C327" s="504"/>
      <c r="J327" s="387"/>
    </row>
    <row r="328" spans="1:10" ht="12" customHeight="1" x14ac:dyDescent="0.2">
      <c r="A328" s="504"/>
      <c r="B328" s="504"/>
      <c r="C328" s="504"/>
    </row>
    <row r="329" spans="1:10" ht="12" customHeight="1" x14ac:dyDescent="0.2">
      <c r="A329" s="504"/>
      <c r="B329" s="504"/>
      <c r="C329" s="504"/>
    </row>
    <row r="330" spans="1:10" ht="12" customHeight="1" x14ac:dyDescent="0.2">
      <c r="A330" s="504"/>
      <c r="B330" s="504"/>
      <c r="C330" s="504"/>
    </row>
    <row r="331" spans="1:10" ht="12" customHeight="1" x14ac:dyDescent="0.2">
      <c r="A331" s="504"/>
      <c r="B331" s="504"/>
      <c r="C331" s="504"/>
    </row>
    <row r="332" spans="1:10" ht="12" customHeight="1" x14ac:dyDescent="0.2">
      <c r="A332" s="504"/>
      <c r="B332" s="504"/>
      <c r="C332" s="504"/>
    </row>
    <row r="333" spans="1:10" ht="12" customHeight="1" x14ac:dyDescent="0.2">
      <c r="A333" s="504"/>
      <c r="B333" s="504"/>
      <c r="C333" s="504"/>
    </row>
    <row r="334" spans="1:10" ht="12" customHeight="1" x14ac:dyDescent="0.2">
      <c r="A334" s="504"/>
      <c r="B334" s="504"/>
      <c r="C334" s="504"/>
    </row>
    <row r="335" spans="1:10" ht="12" customHeight="1" x14ac:dyDescent="0.2">
      <c r="A335" s="504"/>
      <c r="B335" s="504"/>
      <c r="C335" s="504"/>
    </row>
    <row r="336" spans="1:10" ht="12" customHeight="1" x14ac:dyDescent="0.2">
      <c r="A336" s="504"/>
      <c r="B336" s="504"/>
      <c r="C336" s="504"/>
    </row>
    <row r="337" spans="1:3" ht="12" customHeight="1" x14ac:dyDescent="0.2">
      <c r="A337" s="504"/>
      <c r="B337" s="504"/>
      <c r="C337" s="504"/>
    </row>
    <row r="338" spans="1:3" ht="12" customHeight="1" x14ac:dyDescent="0.2">
      <c r="A338" s="504"/>
      <c r="B338" s="504"/>
      <c r="C338" s="504"/>
    </row>
    <row r="339" spans="1:3" ht="12" customHeight="1" x14ac:dyDescent="0.2">
      <c r="A339" s="504"/>
      <c r="B339" s="504"/>
      <c r="C339" s="504"/>
    </row>
    <row r="340" spans="1:3" ht="12" customHeight="1" x14ac:dyDescent="0.2">
      <c r="A340" s="504"/>
      <c r="B340" s="504"/>
      <c r="C340" s="504"/>
    </row>
    <row r="341" spans="1:3" ht="12" customHeight="1" x14ac:dyDescent="0.2">
      <c r="A341" s="504"/>
      <c r="B341" s="504"/>
      <c r="C341" s="504"/>
    </row>
    <row r="342" spans="1:3" ht="14.45" customHeight="1" x14ac:dyDescent="0.2">
      <c r="A342" s="504"/>
      <c r="B342" s="504"/>
      <c r="C342" s="504"/>
    </row>
    <row r="343" spans="1:3" ht="12" customHeight="1" x14ac:dyDescent="0.2">
      <c r="A343" s="504"/>
      <c r="B343" s="504"/>
      <c r="C343" s="504"/>
    </row>
    <row r="344" spans="1:3" ht="12.6" customHeight="1" x14ac:dyDescent="0.2">
      <c r="A344" s="504"/>
      <c r="B344" s="504"/>
      <c r="C344" s="504"/>
    </row>
    <row r="345" spans="1:3" ht="12.6" customHeight="1" x14ac:dyDescent="0.2">
      <c r="A345" s="504"/>
      <c r="B345" s="504"/>
      <c r="C345" s="504"/>
    </row>
    <row r="346" spans="1:3" ht="12.6" customHeight="1" x14ac:dyDescent="0.2">
      <c r="A346" s="504"/>
      <c r="B346" s="504"/>
      <c r="C346" s="504"/>
    </row>
    <row r="347" spans="1:3" ht="12.6" customHeight="1" x14ac:dyDescent="0.2">
      <c r="A347" s="504"/>
      <c r="B347" s="504"/>
      <c r="C347" s="504"/>
    </row>
    <row r="348" spans="1:3" ht="12.6" customHeight="1" x14ac:dyDescent="0.2">
      <c r="A348" s="504"/>
      <c r="B348" s="504"/>
      <c r="C348" s="504"/>
    </row>
    <row r="349" spans="1:3" ht="12.6" customHeight="1" x14ac:dyDescent="0.2">
      <c r="A349" s="504"/>
      <c r="B349" s="504"/>
      <c r="C349" s="504"/>
    </row>
    <row r="350" spans="1:3" ht="12.95" customHeight="1" x14ac:dyDescent="0.2">
      <c r="A350" s="504"/>
      <c r="B350" s="504"/>
      <c r="C350" s="504"/>
    </row>
    <row r="351" spans="1:3" ht="12.75" x14ac:dyDescent="0.2">
      <c r="A351" s="136"/>
      <c r="B351" s="136"/>
      <c r="C351" s="136"/>
    </row>
    <row r="352" spans="1:3" ht="12" customHeight="1" x14ac:dyDescent="0.2">
      <c r="A352" s="505" t="s">
        <v>184</v>
      </c>
      <c r="B352" s="505"/>
      <c r="C352" s="505"/>
    </row>
    <row r="353" spans="1:3" ht="12" x14ac:dyDescent="0.2">
      <c r="A353" s="505"/>
      <c r="B353" s="505"/>
      <c r="C353" s="505"/>
    </row>
    <row r="354" spans="1:3" ht="12" x14ac:dyDescent="0.2">
      <c r="A354" s="200"/>
      <c r="B354" s="200"/>
      <c r="C354" s="200"/>
    </row>
    <row r="355" spans="1:3" ht="12" x14ac:dyDescent="0.2">
      <c r="A355" s="200"/>
      <c r="B355" s="200"/>
      <c r="C355" s="200"/>
    </row>
    <row r="356" spans="1:3" ht="12" x14ac:dyDescent="0.2">
      <c r="A356" s="200"/>
      <c r="B356" s="200"/>
      <c r="C356" s="200"/>
    </row>
  </sheetData>
  <sheetProtection algorithmName="SHA-512" hashValue="gDFkSI35onUwKcrGrxmOYe+3fNaep5WQQqJRmiYyy28G2mKXRUTJpSaphKgkwQPrh2UVBoMvZOEfNYc4ek/eOQ==" saltValue="l21/9rovDnzlskByccB4Gw==" spinCount="100000" sheet="1" objects="1" scenarios="1"/>
  <mergeCells count="91">
    <mergeCell ref="A288:D288"/>
    <mergeCell ref="A281:B281"/>
    <mergeCell ref="A284:B284"/>
    <mergeCell ref="A299:C350"/>
    <mergeCell ref="A352:C353"/>
    <mergeCell ref="A291:C298"/>
    <mergeCell ref="A290:C290"/>
    <mergeCell ref="A159:B159"/>
    <mergeCell ref="A268:B268"/>
    <mergeCell ref="A282:B282"/>
    <mergeCell ref="A273:B274"/>
    <mergeCell ref="A271:B271"/>
    <mergeCell ref="A280:B280"/>
    <mergeCell ref="A270:B270"/>
    <mergeCell ref="A269:B269"/>
    <mergeCell ref="A272:B272"/>
    <mergeCell ref="A279:B279"/>
    <mergeCell ref="A275:B275"/>
    <mergeCell ref="A276:B276"/>
    <mergeCell ref="A277:B277"/>
    <mergeCell ref="A116:B116"/>
    <mergeCell ref="C273:C274"/>
    <mergeCell ref="B287:C287"/>
    <mergeCell ref="A283:B283"/>
    <mergeCell ref="A278:B278"/>
    <mergeCell ref="A137:B137"/>
    <mergeCell ref="A149:B149"/>
    <mergeCell ref="A150:B150"/>
    <mergeCell ref="A151:C152"/>
    <mergeCell ref="A181:B181"/>
    <mergeCell ref="A182:B182"/>
    <mergeCell ref="A186:B186"/>
    <mergeCell ref="A238:B238"/>
    <mergeCell ref="A187:C188"/>
    <mergeCell ref="A185:B185"/>
    <mergeCell ref="A240:C240"/>
    <mergeCell ref="A47:B47"/>
    <mergeCell ref="A267:C267"/>
    <mergeCell ref="A263:C264"/>
    <mergeCell ref="A239:B239"/>
    <mergeCell ref="A33:C33"/>
    <mergeCell ref="A132:C136"/>
    <mergeCell ref="A243:C245"/>
    <mergeCell ref="A260:B260"/>
    <mergeCell ref="A261:B261"/>
    <mergeCell ref="A173:C175"/>
    <mergeCell ref="A251:B251"/>
    <mergeCell ref="B233:C233"/>
    <mergeCell ref="A128:B128"/>
    <mergeCell ref="A125:B125"/>
    <mergeCell ref="A98:B98"/>
    <mergeCell ref="A107:B107"/>
    <mergeCell ref="A87:B87"/>
    <mergeCell ref="A88:B88"/>
    <mergeCell ref="A17:C17"/>
    <mergeCell ref="A73:B73"/>
    <mergeCell ref="A21:B21"/>
    <mergeCell ref="A26:B26"/>
    <mergeCell ref="A61:B61"/>
    <mergeCell ref="A62:B62"/>
    <mergeCell ref="A53:C54"/>
    <mergeCell ref="A43:C44"/>
    <mergeCell ref="A52:B52"/>
    <mergeCell ref="A38:C39"/>
    <mergeCell ref="A51:B51"/>
    <mergeCell ref="A72:B72"/>
    <mergeCell ref="A63:C64"/>
    <mergeCell ref="A30:B30"/>
    <mergeCell ref="A1:C1"/>
    <mergeCell ref="A6:B6"/>
    <mergeCell ref="A7:B7"/>
    <mergeCell ref="A12:B12"/>
    <mergeCell ref="A3:B3"/>
    <mergeCell ref="A2:C2"/>
    <mergeCell ref="A4:B4"/>
    <mergeCell ref="A31:C31"/>
    <mergeCell ref="A129:B129"/>
    <mergeCell ref="A160:B160"/>
    <mergeCell ref="A172:B172"/>
    <mergeCell ref="A167:B167"/>
    <mergeCell ref="A171:B171"/>
    <mergeCell ref="A130:A131"/>
    <mergeCell ref="A161:C162"/>
    <mergeCell ref="B130:B131"/>
    <mergeCell ref="A126:B126"/>
    <mergeCell ref="A35:C36"/>
    <mergeCell ref="A75:C76"/>
    <mergeCell ref="A90:C91"/>
    <mergeCell ref="A41:B41"/>
    <mergeCell ref="A42:B42"/>
    <mergeCell ref="A80:B80"/>
  </mergeCells>
  <conditionalFormatting sqref="B77">
    <cfRule type="containsText" dxfId="151" priority="162" operator="containsText" text="Vyberte předmět">
      <formula>NOT(ISERROR(SEARCH("Vyberte předmět",B77)))</formula>
    </cfRule>
  </conditionalFormatting>
  <conditionalFormatting sqref="B78">
    <cfRule type="containsText" dxfId="150" priority="160" operator="containsText" text="Vyberte způsob">
      <formula>NOT(ISERROR(SEARCH("Vyberte způsob",B78)))</formula>
    </cfRule>
    <cfRule type="containsText" dxfId="149" priority="161" stopIfTrue="1" operator="containsText" text="Vyberte způsob">
      <formula>NOT(ISERROR(SEARCH("Vyberte způsob",B78)))</formula>
    </cfRule>
  </conditionalFormatting>
  <conditionalFormatting sqref="B138:B140">
    <cfRule type="containsText" dxfId="148" priority="159" operator="containsText" text="Vyberte druh nemovité věci">
      <formula>NOT(ISERROR(SEARCH("Vyberte druh nemovité věci",B138)))</formula>
    </cfRule>
  </conditionalFormatting>
  <conditionalFormatting sqref="B178 B140">
    <cfRule type="containsText" dxfId="147" priority="158" operator="containsText" text="Vyberte způsob nabytí">
      <formula>NOT(ISERROR(SEARCH("Vyberte způsob nabytí",B140)))</formula>
    </cfRule>
  </conditionalFormatting>
  <conditionalFormatting sqref="B179 B166:D166 B156:D156 E109:E110 E98">
    <cfRule type="containsText" dxfId="146" priority="157" operator="containsText" text="Vyberte typ vlastnictví">
      <formula>NOT(ISERROR(SEARCH("Vyberte typ vlastnictví",B98)))</formula>
    </cfRule>
  </conditionalFormatting>
  <conditionalFormatting sqref="B94:B95 B103:B104 B112:B113 B121:B122">
    <cfRule type="containsText" dxfId="145" priority="156" operator="containsText" text="Vyberte druh činnosti">
      <formula>NOT(ISERROR(SEARCH("Vyberte druh činnosti",B94)))</formula>
    </cfRule>
  </conditionalFormatting>
  <conditionalFormatting sqref="B153">
    <cfRule type="containsText" dxfId="144" priority="154" operator="containsText" text="Vyberte druh">
      <formula>NOT(ISERROR(SEARCH("Vyberte druh",B153)))</formula>
    </cfRule>
  </conditionalFormatting>
  <conditionalFormatting sqref="B67">
    <cfRule type="containsText" dxfId="143" priority="152" operator="containsText" text="Vyberte druh orgánu">
      <formula>NOT(ISERROR(SEARCH("Vyberte druh orgánu",B67)))</formula>
    </cfRule>
  </conditionalFormatting>
  <conditionalFormatting sqref="A235:D235 A229:D229 A193:D193 A192:B192 A194:B194 A223:D223 A213:D213 A214:B214 A203:D203 A204:B204 A224:B224 A230:B230 A236:B236 A202:B202 A212:B212 A222:B222 A228:B228 A234:B234 E122 E125:E127">
    <cfRule type="containsText" dxfId="142" priority="149" operator="containsText" text="Vyberte druh příjmu">
      <formula>NOT(ISERROR(SEARCH("Vyberte druh příjmu",A122)))</formula>
    </cfRule>
  </conditionalFormatting>
  <conditionalFormatting sqref="A357:C1048576 A289:B289 D289:D1048576 C268:D268 A285:B285 D287 C285:D286 A266 B250 B252:B253 A249:A254 B246:D248 C249:D254 A247:D248 C260:D262 A260:A262 A246 A255:D259 B235 A229:D229 A228:B228 A230:B230 B197:B199 A193:D193 A192:B192 A194:B194 B191:D194 A223:D223 A222:B222 A224:B224 B207:B209 A203:D203 A202:B202 A204:B204 B217:B219 A213:D213 A212:B212 A214:B214 C191:D210 C178:D179 B177:B179 A176:A180 C176:D176 B168:B169 B185:B186 C167:D172 C215:D231 A232:D232 B233 A191:A211 A215:A231 A236:D236 C154:D160 B165:D166 B156:B158 B153 A153:A156 A148:A150 A164:A172 A158:A160 C164:D164 C234:D235 A163:D163 B147 B142:B144 C237:C239 C141:D150 A138:A146 B138:B140 B201:D204 B211:D214 B221:D231 A234:B234 A73 C128:D129 A132 B127 A123:A126 C124:D125 A94:B95 A96:A119 B81:B85 A62 C55:D62 A79 A81:A86 A77:B78 B67:B71 A45:A52 B65 C45:D45 B55:B59 A55:A60 A65:A71 B45:B50 C41:D42 B99:B100 B108:B109 C96:D120 B123:B124 B117:B118 A93:D93 A102:D102 A111:D111 A120:B120 C47:D52 A103:B104 A112:B113 A121:D122 C79:D89 C65:D74 E18:E31 B3 E33:E73 B24:B25 C26:D26 A27:B29 A13:A16 A22:A25 A19:B20 C19:D19 B15 C21:D21 C11:D12 B8:B11 A8:A10 A32:A34 C3:D7 A1:A5 C181:D186 A182:A186 A233:A242 D237:D242 E75:E1048576 F1:XFD1048576">
    <cfRule type="cellIs" dxfId="141" priority="147" operator="equal">
      <formula>#REF!</formula>
    </cfRule>
  </conditionalFormatting>
  <conditionalFormatting sqref="A266 B3 A2:A5 C3:D5">
    <cfRule type="containsText" dxfId="140" priority="138" operator="containsText" text="Vyberte druh">
      <formula>NOT(ISERROR(SEARCH("Vyberte druh",A2)))</formula>
    </cfRule>
    <cfRule type="containsText" dxfId="139" priority="139" operator="containsText" text="Vyberte typ vlastnictví">
      <formula>NOT(ISERROR(SEARCH("Vyberte typ vlastnictví",A2)))</formula>
    </cfRule>
    <cfRule type="containsText" dxfId="138" priority="141" operator="containsText" text="Vyberte druh činnosti">
      <formula>NOT(ISERROR(SEARCH("Vyberte druh činnosti",A2)))</formula>
    </cfRule>
    <cfRule type="containsText" dxfId="137" priority="142" operator="containsText" text="Vyberte způsob">
      <formula>NOT(ISERROR(SEARCH("Vyberte způsob",A2)))</formula>
    </cfRule>
    <cfRule type="containsText" dxfId="136" priority="143" operator="containsText" text="Vyberte předmět">
      <formula>NOT(ISERROR(SEARCH("Vyberte předmět",A2)))</formula>
    </cfRule>
    <cfRule type="containsText" dxfId="135" priority="144" operator="containsText" text="Vyberte druh orgánu">
      <formula>NOT(ISERROR(SEARCH("Vyberte druh orgánu",A2)))</formula>
    </cfRule>
  </conditionalFormatting>
  <conditionalFormatting sqref="B46">
    <cfRule type="containsText" dxfId="134" priority="103" operator="containsText" text="Vyberte způsob podnikání">
      <formula>NOT(ISERROR(SEARCH("Vyberte způsob podnikání",B46)))</formula>
    </cfRule>
  </conditionalFormatting>
  <conditionalFormatting sqref="A132">
    <cfRule type="containsText" dxfId="133" priority="94" operator="containsText" text="Vyberte druh">
      <formula>NOT(ISERROR(SEARCH("Vyberte druh",A132)))</formula>
    </cfRule>
    <cfRule type="containsText" dxfId="132" priority="95" operator="containsText" text="Vyberte typ vlastnictví">
      <formula>NOT(ISERROR(SEARCH("Vyberte typ vlastnictví",A132)))</formula>
    </cfRule>
    <cfRule type="containsText" dxfId="131" priority="96" operator="containsText" text="Vyberte druh nemovité věci">
      <formula>NOT(ISERROR(SEARCH("Vyberte druh nemovité věci",A132)))</formula>
    </cfRule>
    <cfRule type="containsText" dxfId="130" priority="97" operator="containsText" text="Vyberte druh činnosti">
      <formula>NOT(ISERROR(SEARCH("Vyberte druh činnosti",A132)))</formula>
    </cfRule>
    <cfRule type="containsText" dxfId="129" priority="98" operator="containsText" text="Vyberte způsob">
      <formula>NOT(ISERROR(SEARCH("Vyberte způsob",A132)))</formula>
    </cfRule>
    <cfRule type="containsText" dxfId="128" priority="99" operator="containsText" text="Vyberte předmět">
      <formula>NOT(ISERROR(SEARCH("Vyberte předmět",A132)))</formula>
    </cfRule>
    <cfRule type="containsText" dxfId="127" priority="100" operator="containsText" text="Vyberte druh orgánu">
      <formula>NOT(ISERROR(SEARCH("Vyberte druh orgánu",A132)))</formula>
    </cfRule>
  </conditionalFormatting>
  <conditionalFormatting sqref="C22:D22">
    <cfRule type="containsText" dxfId="126" priority="84" operator="containsText" text="Vyberte organizaci">
      <formula>NOT(ISERROR(SEARCH("Vyberte organizaci",C22)))</formula>
    </cfRule>
  </conditionalFormatting>
  <conditionalFormatting sqref="B23">
    <cfRule type="containsText" dxfId="125" priority="2425" operator="containsText" text="Vyberte funkci">
      <formula>NOT(ISERROR(SEARCH("Vyberte funkci",B23)))</formula>
    </cfRule>
  </conditionalFormatting>
  <conditionalFormatting sqref="E223:E224 E226">
    <cfRule type="cellIs" dxfId="124" priority="1404" operator="equal">
      <formula>#REF!</formula>
    </cfRule>
  </conditionalFormatting>
  <conditionalFormatting sqref="B32">
    <cfRule type="cellIs" dxfId="123" priority="22" operator="equal">
      <formula>"2018"</formula>
    </cfRule>
    <cfRule type="expression" dxfId="122" priority="25">
      <formula>$B$32=""</formula>
    </cfRule>
  </conditionalFormatting>
  <conditionalFormatting sqref="B287:C288">
    <cfRule type="expression" dxfId="121" priority="23">
      <formula>$B$32="2018"</formula>
    </cfRule>
    <cfRule type="containsText" dxfId="120" priority="24" operator="containsText" text="Na straně č. 1 vyplňte počátek období, za které oznámení podáváte!">
      <formula>NOT(ISERROR(SEARCH("Na straně č. 1 vyplňte počátek období, za které oznámení podáváte!",B287)))</formula>
    </cfRule>
  </conditionalFormatting>
  <conditionalFormatting sqref="B147">
    <cfRule type="containsText" dxfId="119" priority="12" operator="containsText" text="Vyberte typ vlastnictví">
      <formula>NOT(ISERROR(SEARCH("Vyberte typ vlastnictví",B147)))</formula>
    </cfRule>
    <cfRule type="cellIs" dxfId="118" priority="2664" operator="equal">
      <formula>#REF!</formula>
    </cfRule>
  </conditionalFormatting>
  <conditionalFormatting sqref="B139:B140">
    <cfRule type="containsText" dxfId="117" priority="13" operator="containsText" text="Vyberte specifikaci druhu">
      <formula>NOT(ISERROR(SEARCH("Vyberte specifikaci druhu",B139)))</formula>
    </cfRule>
  </conditionalFormatting>
  <conditionalFormatting sqref="B192 B178:B179 B166 B156 B153 B147 B138:B140 B202 B212 B222 B228 B234 B94 B77:B78 B67 B46 B103 B112 B121 B23">
    <cfRule type="expression" dxfId="116" priority="2939">
      <formula>#REF!=0</formula>
    </cfRule>
  </conditionalFormatting>
  <conditionalFormatting sqref="B138:B140 B147 B153 B156 B166 B178:B179 B192 B202 B212 B222 B228 B234 B46 B67 B77:B78 B94 B103 B112 B121 B23">
    <cfRule type="expression" dxfId="115" priority="9">
      <formula>$E$1=0</formula>
    </cfRule>
  </conditionalFormatting>
  <conditionalFormatting sqref="A352:C356 B290:C298 A290:A299">
    <cfRule type="expression" dxfId="114" priority="1">
      <formula>$E$1=2</formula>
    </cfRule>
    <cfRule type="expression" dxfId="113" priority="8">
      <formula>$E$1=1</formula>
    </cfRule>
  </conditionalFormatting>
  <conditionalFormatting sqref="E223:E224 E226">
    <cfRule type="cellIs" dxfId="112" priority="3150" operator="equal">
      <formula>#REF!</formula>
    </cfRule>
  </conditionalFormatting>
  <conditionalFormatting sqref="B130:B131 A4">
    <cfRule type="expression" dxfId="111" priority="6">
      <formula>$E$1=0</formula>
    </cfRule>
  </conditionalFormatting>
  <dataValidations disablePrompts="1" count="1">
    <dataValidation type="list" allowBlank="1" showInputMessage="1" showErrorMessage="1" sqref="C166:D166" xr:uid="{00000000-0002-0000-0000-000000000000}">
      <formula1>#REF!</formula1>
    </dataValidation>
  </dataValidations>
  <pageMargins left="0.70866141732283505" right="0.70866141732283505" top="0.59055118110236204" bottom="0.59055118110236204" header="0.31496062992126" footer="0.31496062992126"/>
  <pageSetup paperSize="9" orientation="portrait" r:id="rId1"/>
  <headerFooter>
    <oddHeader xml:space="preserve">&amp;L
&amp;C </oddHeader>
    <oddFooter>&amp;L&amp;8OZ 3 - NS/12/2022&amp;C &amp;R&amp;8&amp;P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sizeWithCells="1">
                  <from>
                    <xdr:col>1</xdr:col>
                    <xdr:colOff>3228975</xdr:colOff>
                    <xdr:row>42</xdr:row>
                    <xdr:rowOff>152400</xdr:rowOff>
                  </from>
                  <to>
                    <xdr:col>1</xdr:col>
                    <xdr:colOff>3705225</xdr:colOff>
                    <xdr:row>43</xdr:row>
                    <xdr:rowOff>142875</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sizeWithCells="1">
                  <from>
                    <xdr:col>1</xdr:col>
                    <xdr:colOff>3838575</xdr:colOff>
                    <xdr:row>42</xdr:row>
                    <xdr:rowOff>152400</xdr:rowOff>
                  </from>
                  <to>
                    <xdr:col>2</xdr:col>
                    <xdr:colOff>285750</xdr:colOff>
                    <xdr:row>43</xdr:row>
                    <xdr:rowOff>142875</xdr:rowOff>
                  </to>
                </anchor>
              </controlPr>
            </control>
          </mc:Choice>
        </mc:AlternateContent>
        <mc:AlternateContent xmlns:mc="http://schemas.openxmlformats.org/markup-compatibility/2006">
          <mc:Choice Requires="x14">
            <control shapeId="1579" r:id="rId8" name="Group Box 555">
              <controlPr defaultSize="0" print="0" autoFill="0" autoPict="0">
                <anchor moveWithCells="1" sizeWithCells="1">
                  <from>
                    <xdr:col>1</xdr:col>
                    <xdr:colOff>3200400</xdr:colOff>
                    <xdr:row>42</xdr:row>
                    <xdr:rowOff>142875</xdr:rowOff>
                  </from>
                  <to>
                    <xdr:col>3</xdr:col>
                    <xdr:colOff>0</xdr:colOff>
                    <xdr:row>44</xdr:row>
                    <xdr:rowOff>0</xdr:rowOff>
                  </to>
                </anchor>
              </controlPr>
            </control>
          </mc:Choice>
        </mc:AlternateContent>
        <mc:AlternateContent xmlns:mc="http://schemas.openxmlformats.org/markup-compatibility/2006">
          <mc:Choice Requires="x14">
            <control shapeId="1581" r:id="rId9" name="Option Button 557">
              <controlPr defaultSize="0" autoFill="0" autoLine="0" autoPict="0">
                <anchor moveWithCells="1" sizeWithCells="1">
                  <from>
                    <xdr:col>1</xdr:col>
                    <xdr:colOff>3248025</xdr:colOff>
                    <xdr:row>50</xdr:row>
                    <xdr:rowOff>9525</xdr:rowOff>
                  </from>
                  <to>
                    <xdr:col>1</xdr:col>
                    <xdr:colOff>3686175</xdr:colOff>
                    <xdr:row>51</xdr:row>
                    <xdr:rowOff>85725</xdr:rowOff>
                  </to>
                </anchor>
              </controlPr>
            </control>
          </mc:Choice>
        </mc:AlternateContent>
        <mc:AlternateContent xmlns:mc="http://schemas.openxmlformats.org/markup-compatibility/2006">
          <mc:Choice Requires="x14">
            <control shapeId="1582" r:id="rId10" name="Option Button 558">
              <controlPr defaultSize="0" autoFill="0" autoLine="0" autoPict="0">
                <anchor moveWithCells="1" sizeWithCells="1">
                  <from>
                    <xdr:col>1</xdr:col>
                    <xdr:colOff>3848100</xdr:colOff>
                    <xdr:row>50</xdr:row>
                    <xdr:rowOff>9525</xdr:rowOff>
                  </from>
                  <to>
                    <xdr:col>2</xdr:col>
                    <xdr:colOff>276225</xdr:colOff>
                    <xdr:row>51</xdr:row>
                    <xdr:rowOff>85725</xdr:rowOff>
                  </to>
                </anchor>
              </controlPr>
            </control>
          </mc:Choice>
        </mc:AlternateContent>
        <mc:AlternateContent xmlns:mc="http://schemas.openxmlformats.org/markup-compatibility/2006">
          <mc:Choice Requires="x14">
            <control shapeId="1583" r:id="rId11" name="Group Box 559">
              <controlPr defaultSize="0" print="0" autoFill="0" autoPict="0">
                <anchor moveWithCells="1" sizeWithCells="1">
                  <from>
                    <xdr:col>1</xdr:col>
                    <xdr:colOff>3209925</xdr:colOff>
                    <xdr:row>50</xdr:row>
                    <xdr:rowOff>0</xdr:rowOff>
                  </from>
                  <to>
                    <xdr:col>3</xdr:col>
                    <xdr:colOff>0</xdr:colOff>
                    <xdr:row>51</xdr:row>
                    <xdr:rowOff>133350</xdr:rowOff>
                  </to>
                </anchor>
              </controlPr>
            </control>
          </mc:Choice>
        </mc:AlternateContent>
        <mc:AlternateContent xmlns:mc="http://schemas.openxmlformats.org/markup-compatibility/2006">
          <mc:Choice Requires="x14">
            <control shapeId="1587" r:id="rId12" name="Option Button 563">
              <controlPr defaultSize="0" autoFill="0" autoLine="0" autoPict="0">
                <anchor moveWithCells="1" sizeWithCells="1">
                  <from>
                    <xdr:col>1</xdr:col>
                    <xdr:colOff>3219450</xdr:colOff>
                    <xdr:row>52</xdr:row>
                    <xdr:rowOff>161925</xdr:rowOff>
                  </from>
                  <to>
                    <xdr:col>1</xdr:col>
                    <xdr:colOff>3695700</xdr:colOff>
                    <xdr:row>54</xdr:row>
                    <xdr:rowOff>0</xdr:rowOff>
                  </to>
                </anchor>
              </controlPr>
            </control>
          </mc:Choice>
        </mc:AlternateContent>
        <mc:AlternateContent xmlns:mc="http://schemas.openxmlformats.org/markup-compatibility/2006">
          <mc:Choice Requires="x14">
            <control shapeId="1588" r:id="rId13" name="Option Button 564">
              <controlPr defaultSize="0" autoFill="0" autoLine="0" autoPict="0">
                <anchor moveWithCells="1" sizeWithCells="1">
                  <from>
                    <xdr:col>1</xdr:col>
                    <xdr:colOff>3829050</xdr:colOff>
                    <xdr:row>52</xdr:row>
                    <xdr:rowOff>171450</xdr:rowOff>
                  </from>
                  <to>
                    <xdr:col>2</xdr:col>
                    <xdr:colOff>276225</xdr:colOff>
                    <xdr:row>54</xdr:row>
                    <xdr:rowOff>9525</xdr:rowOff>
                  </to>
                </anchor>
              </controlPr>
            </control>
          </mc:Choice>
        </mc:AlternateContent>
        <mc:AlternateContent xmlns:mc="http://schemas.openxmlformats.org/markup-compatibility/2006">
          <mc:Choice Requires="x14">
            <control shapeId="1589" r:id="rId14" name="Group Box 565">
              <controlPr defaultSize="0" print="0" autoFill="0" autoPict="0">
                <anchor moveWithCells="1" sizeWithCells="1">
                  <from>
                    <xdr:col>1</xdr:col>
                    <xdr:colOff>3200400</xdr:colOff>
                    <xdr:row>52</xdr:row>
                    <xdr:rowOff>171450</xdr:rowOff>
                  </from>
                  <to>
                    <xdr:col>3</xdr:col>
                    <xdr:colOff>0</xdr:colOff>
                    <xdr:row>54</xdr:row>
                    <xdr:rowOff>0</xdr:rowOff>
                  </to>
                </anchor>
              </controlPr>
            </control>
          </mc:Choice>
        </mc:AlternateContent>
        <mc:AlternateContent xmlns:mc="http://schemas.openxmlformats.org/markup-compatibility/2006">
          <mc:Choice Requires="x14">
            <control shapeId="1595" r:id="rId15" name="Option Button 571">
              <controlPr defaultSize="0" autoFill="0" autoLine="0" autoPict="0">
                <anchor moveWithCells="1" sizeWithCells="1">
                  <from>
                    <xdr:col>1</xdr:col>
                    <xdr:colOff>3228975</xdr:colOff>
                    <xdr:row>62</xdr:row>
                    <xdr:rowOff>152400</xdr:rowOff>
                  </from>
                  <to>
                    <xdr:col>1</xdr:col>
                    <xdr:colOff>3705225</xdr:colOff>
                    <xdr:row>63</xdr:row>
                    <xdr:rowOff>142875</xdr:rowOff>
                  </to>
                </anchor>
              </controlPr>
            </control>
          </mc:Choice>
        </mc:AlternateContent>
        <mc:AlternateContent xmlns:mc="http://schemas.openxmlformats.org/markup-compatibility/2006">
          <mc:Choice Requires="x14">
            <control shapeId="1596" r:id="rId16" name="Option Button 572">
              <controlPr defaultSize="0" autoFill="0" autoLine="0" autoPict="0">
                <anchor moveWithCells="1" sizeWithCells="1">
                  <from>
                    <xdr:col>1</xdr:col>
                    <xdr:colOff>3838575</xdr:colOff>
                    <xdr:row>62</xdr:row>
                    <xdr:rowOff>152400</xdr:rowOff>
                  </from>
                  <to>
                    <xdr:col>2</xdr:col>
                    <xdr:colOff>285750</xdr:colOff>
                    <xdr:row>63</xdr:row>
                    <xdr:rowOff>142875</xdr:rowOff>
                  </to>
                </anchor>
              </controlPr>
            </control>
          </mc:Choice>
        </mc:AlternateContent>
        <mc:AlternateContent xmlns:mc="http://schemas.openxmlformats.org/markup-compatibility/2006">
          <mc:Choice Requires="x14">
            <control shapeId="1597" r:id="rId17" name="Group Box 573">
              <controlPr defaultSize="0" print="0" autoFill="0" autoPict="0">
                <anchor moveWithCells="1" sizeWithCells="1">
                  <from>
                    <xdr:col>1</xdr:col>
                    <xdr:colOff>3200400</xdr:colOff>
                    <xdr:row>62</xdr:row>
                    <xdr:rowOff>142875</xdr:rowOff>
                  </from>
                  <to>
                    <xdr:col>3</xdr:col>
                    <xdr:colOff>0</xdr:colOff>
                    <xdr:row>64</xdr:row>
                    <xdr:rowOff>0</xdr:rowOff>
                  </to>
                </anchor>
              </controlPr>
            </control>
          </mc:Choice>
        </mc:AlternateContent>
        <mc:AlternateContent xmlns:mc="http://schemas.openxmlformats.org/markup-compatibility/2006">
          <mc:Choice Requires="x14">
            <control shapeId="1599" r:id="rId18" name="Option Button 575">
              <controlPr defaultSize="0" autoFill="0" autoLine="0" autoPict="0">
                <anchor moveWithCells="1" sizeWithCells="1">
                  <from>
                    <xdr:col>1</xdr:col>
                    <xdr:colOff>3228975</xdr:colOff>
                    <xdr:row>74</xdr:row>
                    <xdr:rowOff>152400</xdr:rowOff>
                  </from>
                  <to>
                    <xdr:col>1</xdr:col>
                    <xdr:colOff>3705225</xdr:colOff>
                    <xdr:row>75</xdr:row>
                    <xdr:rowOff>142875</xdr:rowOff>
                  </to>
                </anchor>
              </controlPr>
            </control>
          </mc:Choice>
        </mc:AlternateContent>
        <mc:AlternateContent xmlns:mc="http://schemas.openxmlformats.org/markup-compatibility/2006">
          <mc:Choice Requires="x14">
            <control shapeId="1600" r:id="rId19" name="Option Button 576">
              <controlPr defaultSize="0" autoFill="0" autoLine="0" autoPict="0">
                <anchor moveWithCells="1" sizeWithCells="1">
                  <from>
                    <xdr:col>1</xdr:col>
                    <xdr:colOff>3838575</xdr:colOff>
                    <xdr:row>74</xdr:row>
                    <xdr:rowOff>152400</xdr:rowOff>
                  </from>
                  <to>
                    <xdr:col>2</xdr:col>
                    <xdr:colOff>285750</xdr:colOff>
                    <xdr:row>75</xdr:row>
                    <xdr:rowOff>142875</xdr:rowOff>
                  </to>
                </anchor>
              </controlPr>
            </control>
          </mc:Choice>
        </mc:AlternateContent>
        <mc:AlternateContent xmlns:mc="http://schemas.openxmlformats.org/markup-compatibility/2006">
          <mc:Choice Requires="x14">
            <control shapeId="1601" r:id="rId20" name="Group Box 577">
              <controlPr defaultSize="0" print="0" autoFill="0" autoPict="0">
                <anchor moveWithCells="1" sizeWithCells="1">
                  <from>
                    <xdr:col>1</xdr:col>
                    <xdr:colOff>3200400</xdr:colOff>
                    <xdr:row>74</xdr:row>
                    <xdr:rowOff>142875</xdr:rowOff>
                  </from>
                  <to>
                    <xdr:col>3</xdr:col>
                    <xdr:colOff>0</xdr:colOff>
                    <xdr:row>76</xdr:row>
                    <xdr:rowOff>0</xdr:rowOff>
                  </to>
                </anchor>
              </controlPr>
            </control>
          </mc:Choice>
        </mc:AlternateContent>
        <mc:AlternateContent xmlns:mc="http://schemas.openxmlformats.org/markup-compatibility/2006">
          <mc:Choice Requires="x14">
            <control shapeId="1603" r:id="rId21" name="Option Button 579">
              <controlPr defaultSize="0" autoFill="0" autoLine="0" autoPict="0">
                <anchor moveWithCells="1" sizeWithCells="1">
                  <from>
                    <xdr:col>1</xdr:col>
                    <xdr:colOff>3228975</xdr:colOff>
                    <xdr:row>90</xdr:row>
                    <xdr:rowOff>152400</xdr:rowOff>
                  </from>
                  <to>
                    <xdr:col>1</xdr:col>
                    <xdr:colOff>3705225</xdr:colOff>
                    <xdr:row>91</xdr:row>
                    <xdr:rowOff>142875</xdr:rowOff>
                  </to>
                </anchor>
              </controlPr>
            </control>
          </mc:Choice>
        </mc:AlternateContent>
        <mc:AlternateContent xmlns:mc="http://schemas.openxmlformats.org/markup-compatibility/2006">
          <mc:Choice Requires="x14">
            <control shapeId="1604" r:id="rId22" name="Option Button 580">
              <controlPr defaultSize="0" autoFill="0" autoLine="0" autoPict="0">
                <anchor moveWithCells="1" sizeWithCells="1">
                  <from>
                    <xdr:col>1</xdr:col>
                    <xdr:colOff>3838575</xdr:colOff>
                    <xdr:row>90</xdr:row>
                    <xdr:rowOff>152400</xdr:rowOff>
                  </from>
                  <to>
                    <xdr:col>2</xdr:col>
                    <xdr:colOff>285750</xdr:colOff>
                    <xdr:row>91</xdr:row>
                    <xdr:rowOff>142875</xdr:rowOff>
                  </to>
                </anchor>
              </controlPr>
            </control>
          </mc:Choice>
        </mc:AlternateContent>
        <mc:AlternateContent xmlns:mc="http://schemas.openxmlformats.org/markup-compatibility/2006">
          <mc:Choice Requires="x14">
            <control shapeId="1605" r:id="rId23" name="Group Box 581">
              <controlPr defaultSize="0" print="0" autoFill="0" autoPict="0">
                <anchor moveWithCells="1" sizeWithCells="1">
                  <from>
                    <xdr:col>1</xdr:col>
                    <xdr:colOff>3200400</xdr:colOff>
                    <xdr:row>90</xdr:row>
                    <xdr:rowOff>142875</xdr:rowOff>
                  </from>
                  <to>
                    <xdr:col>3</xdr:col>
                    <xdr:colOff>0</xdr:colOff>
                    <xdr:row>92</xdr:row>
                    <xdr:rowOff>0</xdr:rowOff>
                  </to>
                </anchor>
              </controlPr>
            </control>
          </mc:Choice>
        </mc:AlternateContent>
        <mc:AlternateContent xmlns:mc="http://schemas.openxmlformats.org/markup-compatibility/2006">
          <mc:Choice Requires="x14">
            <control shapeId="1607" r:id="rId24" name="Option Button 583">
              <controlPr defaultSize="0" autoFill="0" autoLine="0" autoPict="0">
                <anchor moveWithCells="1" sizeWithCells="1">
                  <from>
                    <xdr:col>1</xdr:col>
                    <xdr:colOff>3228975</xdr:colOff>
                    <xdr:row>129</xdr:row>
                    <xdr:rowOff>133350</xdr:rowOff>
                  </from>
                  <to>
                    <xdr:col>1</xdr:col>
                    <xdr:colOff>3705225</xdr:colOff>
                    <xdr:row>130</xdr:row>
                    <xdr:rowOff>142875</xdr:rowOff>
                  </to>
                </anchor>
              </controlPr>
            </control>
          </mc:Choice>
        </mc:AlternateContent>
        <mc:AlternateContent xmlns:mc="http://schemas.openxmlformats.org/markup-compatibility/2006">
          <mc:Choice Requires="x14">
            <control shapeId="1608" r:id="rId25" name="Option Button 584">
              <controlPr defaultSize="0" autoFill="0" autoLine="0" autoPict="0">
                <anchor moveWithCells="1" sizeWithCells="1">
                  <from>
                    <xdr:col>1</xdr:col>
                    <xdr:colOff>3838575</xdr:colOff>
                    <xdr:row>129</xdr:row>
                    <xdr:rowOff>133350</xdr:rowOff>
                  </from>
                  <to>
                    <xdr:col>2</xdr:col>
                    <xdr:colOff>285750</xdr:colOff>
                    <xdr:row>130</xdr:row>
                    <xdr:rowOff>142875</xdr:rowOff>
                  </to>
                </anchor>
              </controlPr>
            </control>
          </mc:Choice>
        </mc:AlternateContent>
        <mc:AlternateContent xmlns:mc="http://schemas.openxmlformats.org/markup-compatibility/2006">
          <mc:Choice Requires="x14">
            <control shapeId="1609" r:id="rId26" name="Group Box 585">
              <controlPr defaultSize="0" print="0" autoFill="0" autoPict="0">
                <anchor moveWithCells="1" sizeWithCells="1">
                  <from>
                    <xdr:col>1</xdr:col>
                    <xdr:colOff>3200400</xdr:colOff>
                    <xdr:row>129</xdr:row>
                    <xdr:rowOff>123825</xdr:rowOff>
                  </from>
                  <to>
                    <xdr:col>3</xdr:col>
                    <xdr:colOff>0</xdr:colOff>
                    <xdr:row>131</xdr:row>
                    <xdr:rowOff>0</xdr:rowOff>
                  </to>
                </anchor>
              </controlPr>
            </control>
          </mc:Choice>
        </mc:AlternateContent>
        <mc:AlternateContent xmlns:mc="http://schemas.openxmlformats.org/markup-compatibility/2006">
          <mc:Choice Requires="x14">
            <control shapeId="1615" r:id="rId27" name="Option Button 591">
              <controlPr defaultSize="0" autoFill="0" autoLine="0" autoPict="0">
                <anchor moveWithCells="1" sizeWithCells="1">
                  <from>
                    <xdr:col>1</xdr:col>
                    <xdr:colOff>3238500</xdr:colOff>
                    <xdr:row>150</xdr:row>
                    <xdr:rowOff>85725</xdr:rowOff>
                  </from>
                  <to>
                    <xdr:col>1</xdr:col>
                    <xdr:colOff>3714750</xdr:colOff>
                    <xdr:row>151</xdr:row>
                    <xdr:rowOff>85725</xdr:rowOff>
                  </to>
                </anchor>
              </controlPr>
            </control>
          </mc:Choice>
        </mc:AlternateContent>
        <mc:AlternateContent xmlns:mc="http://schemas.openxmlformats.org/markup-compatibility/2006">
          <mc:Choice Requires="x14">
            <control shapeId="1616" r:id="rId28" name="Option Button 592">
              <controlPr defaultSize="0" autoFill="0" autoLine="0" autoPict="0">
                <anchor moveWithCells="1" sizeWithCells="1">
                  <from>
                    <xdr:col>1</xdr:col>
                    <xdr:colOff>3838575</xdr:colOff>
                    <xdr:row>150</xdr:row>
                    <xdr:rowOff>95250</xdr:rowOff>
                  </from>
                  <to>
                    <xdr:col>2</xdr:col>
                    <xdr:colOff>285750</xdr:colOff>
                    <xdr:row>151</xdr:row>
                    <xdr:rowOff>95250</xdr:rowOff>
                  </to>
                </anchor>
              </controlPr>
            </control>
          </mc:Choice>
        </mc:AlternateContent>
        <mc:AlternateContent xmlns:mc="http://schemas.openxmlformats.org/markup-compatibility/2006">
          <mc:Choice Requires="x14">
            <control shapeId="1617" r:id="rId29" name="Group Box 593">
              <controlPr defaultSize="0" print="0" autoFill="0" autoPict="0">
                <anchor moveWithCells="1" sizeWithCells="1">
                  <from>
                    <xdr:col>1</xdr:col>
                    <xdr:colOff>3228975</xdr:colOff>
                    <xdr:row>150</xdr:row>
                    <xdr:rowOff>57150</xdr:rowOff>
                  </from>
                  <to>
                    <xdr:col>3</xdr:col>
                    <xdr:colOff>0</xdr:colOff>
                    <xdr:row>152</xdr:row>
                    <xdr:rowOff>0</xdr:rowOff>
                  </to>
                </anchor>
              </controlPr>
            </control>
          </mc:Choice>
        </mc:AlternateContent>
        <mc:AlternateContent xmlns:mc="http://schemas.openxmlformats.org/markup-compatibility/2006">
          <mc:Choice Requires="x14">
            <control shapeId="1619" r:id="rId30" name="Option Button 595">
              <controlPr defaultSize="0" autoFill="0" autoLine="0" autoPict="0">
                <anchor moveWithCells="1" sizeWithCells="1">
                  <from>
                    <xdr:col>1</xdr:col>
                    <xdr:colOff>3228975</xdr:colOff>
                    <xdr:row>160</xdr:row>
                    <xdr:rowOff>152400</xdr:rowOff>
                  </from>
                  <to>
                    <xdr:col>1</xdr:col>
                    <xdr:colOff>3705225</xdr:colOff>
                    <xdr:row>161</xdr:row>
                    <xdr:rowOff>142875</xdr:rowOff>
                  </to>
                </anchor>
              </controlPr>
            </control>
          </mc:Choice>
        </mc:AlternateContent>
        <mc:AlternateContent xmlns:mc="http://schemas.openxmlformats.org/markup-compatibility/2006">
          <mc:Choice Requires="x14">
            <control shapeId="1620" r:id="rId31" name="Option Button 596">
              <controlPr defaultSize="0" autoFill="0" autoLine="0" autoPict="0">
                <anchor moveWithCells="1" sizeWithCells="1">
                  <from>
                    <xdr:col>1</xdr:col>
                    <xdr:colOff>3838575</xdr:colOff>
                    <xdr:row>160</xdr:row>
                    <xdr:rowOff>152400</xdr:rowOff>
                  </from>
                  <to>
                    <xdr:col>2</xdr:col>
                    <xdr:colOff>285750</xdr:colOff>
                    <xdr:row>161</xdr:row>
                    <xdr:rowOff>142875</xdr:rowOff>
                  </to>
                </anchor>
              </controlPr>
            </control>
          </mc:Choice>
        </mc:AlternateContent>
        <mc:AlternateContent xmlns:mc="http://schemas.openxmlformats.org/markup-compatibility/2006">
          <mc:Choice Requires="x14">
            <control shapeId="1621" r:id="rId32" name="Group Box 597">
              <controlPr defaultSize="0" print="0" autoFill="0" autoPict="0">
                <anchor moveWithCells="1" sizeWithCells="1">
                  <from>
                    <xdr:col>1</xdr:col>
                    <xdr:colOff>3200400</xdr:colOff>
                    <xdr:row>160</xdr:row>
                    <xdr:rowOff>142875</xdr:rowOff>
                  </from>
                  <to>
                    <xdr:col>3</xdr:col>
                    <xdr:colOff>0</xdr:colOff>
                    <xdr:row>162</xdr:row>
                    <xdr:rowOff>0</xdr:rowOff>
                  </to>
                </anchor>
              </controlPr>
            </control>
          </mc:Choice>
        </mc:AlternateContent>
        <mc:AlternateContent xmlns:mc="http://schemas.openxmlformats.org/markup-compatibility/2006">
          <mc:Choice Requires="x14">
            <control shapeId="1627" r:id="rId33" name="Option Button 603">
              <controlPr defaultSize="0" autoFill="0" autoLine="0" autoPict="0">
                <anchor moveWithCells="1" sizeWithCells="1">
                  <from>
                    <xdr:col>1</xdr:col>
                    <xdr:colOff>3228975</xdr:colOff>
                    <xdr:row>173</xdr:row>
                    <xdr:rowOff>152400</xdr:rowOff>
                  </from>
                  <to>
                    <xdr:col>1</xdr:col>
                    <xdr:colOff>3705225</xdr:colOff>
                    <xdr:row>174</xdr:row>
                    <xdr:rowOff>142875</xdr:rowOff>
                  </to>
                </anchor>
              </controlPr>
            </control>
          </mc:Choice>
        </mc:AlternateContent>
        <mc:AlternateContent xmlns:mc="http://schemas.openxmlformats.org/markup-compatibility/2006">
          <mc:Choice Requires="x14">
            <control shapeId="1628" r:id="rId34" name="Option Button 604">
              <controlPr defaultSize="0" autoFill="0" autoLine="0" autoPict="0">
                <anchor moveWithCells="1" sizeWithCells="1">
                  <from>
                    <xdr:col>1</xdr:col>
                    <xdr:colOff>3838575</xdr:colOff>
                    <xdr:row>173</xdr:row>
                    <xdr:rowOff>152400</xdr:rowOff>
                  </from>
                  <to>
                    <xdr:col>2</xdr:col>
                    <xdr:colOff>285750</xdr:colOff>
                    <xdr:row>174</xdr:row>
                    <xdr:rowOff>142875</xdr:rowOff>
                  </to>
                </anchor>
              </controlPr>
            </control>
          </mc:Choice>
        </mc:AlternateContent>
        <mc:AlternateContent xmlns:mc="http://schemas.openxmlformats.org/markup-compatibility/2006">
          <mc:Choice Requires="x14">
            <control shapeId="1629" r:id="rId35" name="Group Box 605">
              <controlPr defaultSize="0" print="0" autoFill="0" autoPict="0">
                <anchor moveWithCells="1" sizeWithCells="1">
                  <from>
                    <xdr:col>1</xdr:col>
                    <xdr:colOff>3200400</xdr:colOff>
                    <xdr:row>173</xdr:row>
                    <xdr:rowOff>142875</xdr:rowOff>
                  </from>
                  <to>
                    <xdr:col>3</xdr:col>
                    <xdr:colOff>0</xdr:colOff>
                    <xdr:row>175</xdr:row>
                    <xdr:rowOff>0</xdr:rowOff>
                  </to>
                </anchor>
              </controlPr>
            </control>
          </mc:Choice>
        </mc:AlternateContent>
        <mc:AlternateContent xmlns:mc="http://schemas.openxmlformats.org/markup-compatibility/2006">
          <mc:Choice Requires="x14">
            <control shapeId="1631" r:id="rId36" name="Option Button 607">
              <controlPr defaultSize="0" autoFill="0" autoLine="0" autoPict="0">
                <anchor moveWithCells="1" sizeWithCells="1">
                  <from>
                    <xdr:col>1</xdr:col>
                    <xdr:colOff>3228975</xdr:colOff>
                    <xdr:row>186</xdr:row>
                    <xdr:rowOff>152400</xdr:rowOff>
                  </from>
                  <to>
                    <xdr:col>1</xdr:col>
                    <xdr:colOff>3705225</xdr:colOff>
                    <xdr:row>187</xdr:row>
                    <xdr:rowOff>142875</xdr:rowOff>
                  </to>
                </anchor>
              </controlPr>
            </control>
          </mc:Choice>
        </mc:AlternateContent>
        <mc:AlternateContent xmlns:mc="http://schemas.openxmlformats.org/markup-compatibility/2006">
          <mc:Choice Requires="x14">
            <control shapeId="1632" r:id="rId37" name="Option Button 608">
              <controlPr defaultSize="0" autoFill="0" autoLine="0" autoPict="0">
                <anchor moveWithCells="1" sizeWithCells="1">
                  <from>
                    <xdr:col>1</xdr:col>
                    <xdr:colOff>3838575</xdr:colOff>
                    <xdr:row>186</xdr:row>
                    <xdr:rowOff>152400</xdr:rowOff>
                  </from>
                  <to>
                    <xdr:col>2</xdr:col>
                    <xdr:colOff>285750</xdr:colOff>
                    <xdr:row>187</xdr:row>
                    <xdr:rowOff>142875</xdr:rowOff>
                  </to>
                </anchor>
              </controlPr>
            </control>
          </mc:Choice>
        </mc:AlternateContent>
        <mc:AlternateContent xmlns:mc="http://schemas.openxmlformats.org/markup-compatibility/2006">
          <mc:Choice Requires="x14">
            <control shapeId="1633" r:id="rId38" name="Group Box 609">
              <controlPr defaultSize="0" print="0" autoFill="0" autoPict="0">
                <anchor moveWithCells="1" sizeWithCells="1">
                  <from>
                    <xdr:col>1</xdr:col>
                    <xdr:colOff>3200400</xdr:colOff>
                    <xdr:row>186</xdr:row>
                    <xdr:rowOff>142875</xdr:rowOff>
                  </from>
                  <to>
                    <xdr:col>3</xdr:col>
                    <xdr:colOff>0</xdr:colOff>
                    <xdr:row>188</xdr:row>
                    <xdr:rowOff>0</xdr:rowOff>
                  </to>
                </anchor>
              </controlPr>
            </control>
          </mc:Choice>
        </mc:AlternateContent>
        <mc:AlternateContent xmlns:mc="http://schemas.openxmlformats.org/markup-compatibility/2006">
          <mc:Choice Requires="x14">
            <control shapeId="1635" r:id="rId39" name="Option Button 611">
              <controlPr defaultSize="0" autoFill="0" autoLine="0" autoPict="0">
                <anchor moveWithCells="1" sizeWithCells="1">
                  <from>
                    <xdr:col>1</xdr:col>
                    <xdr:colOff>3228975</xdr:colOff>
                    <xdr:row>243</xdr:row>
                    <xdr:rowOff>152400</xdr:rowOff>
                  </from>
                  <to>
                    <xdr:col>1</xdr:col>
                    <xdr:colOff>3705225</xdr:colOff>
                    <xdr:row>244</xdr:row>
                    <xdr:rowOff>142875</xdr:rowOff>
                  </to>
                </anchor>
              </controlPr>
            </control>
          </mc:Choice>
        </mc:AlternateContent>
        <mc:AlternateContent xmlns:mc="http://schemas.openxmlformats.org/markup-compatibility/2006">
          <mc:Choice Requires="x14">
            <control shapeId="1636" r:id="rId40" name="Option Button 612">
              <controlPr defaultSize="0" autoFill="0" autoLine="0" autoPict="0">
                <anchor moveWithCells="1" sizeWithCells="1">
                  <from>
                    <xdr:col>1</xdr:col>
                    <xdr:colOff>3838575</xdr:colOff>
                    <xdr:row>243</xdr:row>
                    <xdr:rowOff>152400</xdr:rowOff>
                  </from>
                  <to>
                    <xdr:col>2</xdr:col>
                    <xdr:colOff>285750</xdr:colOff>
                    <xdr:row>244</xdr:row>
                    <xdr:rowOff>142875</xdr:rowOff>
                  </to>
                </anchor>
              </controlPr>
            </control>
          </mc:Choice>
        </mc:AlternateContent>
        <mc:AlternateContent xmlns:mc="http://schemas.openxmlformats.org/markup-compatibility/2006">
          <mc:Choice Requires="x14">
            <control shapeId="1637" r:id="rId41" name="Group Box 613">
              <controlPr defaultSize="0" print="0" autoFill="0" autoPict="0">
                <anchor moveWithCells="1" sizeWithCells="1">
                  <from>
                    <xdr:col>1</xdr:col>
                    <xdr:colOff>3200400</xdr:colOff>
                    <xdr:row>243</xdr:row>
                    <xdr:rowOff>142875</xdr:rowOff>
                  </from>
                  <to>
                    <xdr:col>3</xdr:col>
                    <xdr:colOff>0</xdr:colOff>
                    <xdr:row>245</xdr:row>
                    <xdr:rowOff>0</xdr:rowOff>
                  </to>
                </anchor>
              </controlPr>
            </control>
          </mc:Choice>
        </mc:AlternateContent>
        <mc:AlternateContent xmlns:mc="http://schemas.openxmlformats.org/markup-compatibility/2006">
          <mc:Choice Requires="x14">
            <control shapeId="1639" r:id="rId42" name="Option Button 615">
              <controlPr defaultSize="0" autoFill="0" autoLine="0" autoPict="0">
                <anchor moveWithCells="1" sizeWithCells="1">
                  <from>
                    <xdr:col>1</xdr:col>
                    <xdr:colOff>3257550</xdr:colOff>
                    <xdr:row>60</xdr:row>
                    <xdr:rowOff>9525</xdr:rowOff>
                  </from>
                  <to>
                    <xdr:col>1</xdr:col>
                    <xdr:colOff>3695700</xdr:colOff>
                    <xdr:row>61</xdr:row>
                    <xdr:rowOff>85725</xdr:rowOff>
                  </to>
                </anchor>
              </controlPr>
            </control>
          </mc:Choice>
        </mc:AlternateContent>
        <mc:AlternateContent xmlns:mc="http://schemas.openxmlformats.org/markup-compatibility/2006">
          <mc:Choice Requires="x14">
            <control shapeId="1640" r:id="rId43" name="Option Button 616">
              <controlPr defaultSize="0" autoFill="0" autoLine="0" autoPict="0">
                <anchor moveWithCells="1" sizeWithCells="1">
                  <from>
                    <xdr:col>1</xdr:col>
                    <xdr:colOff>3857625</xdr:colOff>
                    <xdr:row>60</xdr:row>
                    <xdr:rowOff>9525</xdr:rowOff>
                  </from>
                  <to>
                    <xdr:col>2</xdr:col>
                    <xdr:colOff>285750</xdr:colOff>
                    <xdr:row>61</xdr:row>
                    <xdr:rowOff>85725</xdr:rowOff>
                  </to>
                </anchor>
              </controlPr>
            </control>
          </mc:Choice>
        </mc:AlternateContent>
        <mc:AlternateContent xmlns:mc="http://schemas.openxmlformats.org/markup-compatibility/2006">
          <mc:Choice Requires="x14">
            <control shapeId="1641" r:id="rId44" name="Group Box 617">
              <controlPr defaultSize="0" print="0" autoFill="0" autoPict="0">
                <anchor moveWithCells="1" sizeWithCells="1">
                  <from>
                    <xdr:col>1</xdr:col>
                    <xdr:colOff>3219450</xdr:colOff>
                    <xdr:row>60</xdr:row>
                    <xdr:rowOff>0</xdr:rowOff>
                  </from>
                  <to>
                    <xdr:col>3</xdr:col>
                    <xdr:colOff>0</xdr:colOff>
                    <xdr:row>61</xdr:row>
                    <xdr:rowOff>133350</xdr:rowOff>
                  </to>
                </anchor>
              </controlPr>
            </control>
          </mc:Choice>
        </mc:AlternateContent>
        <mc:AlternateContent xmlns:mc="http://schemas.openxmlformats.org/markup-compatibility/2006">
          <mc:Choice Requires="x14">
            <control shapeId="1643" r:id="rId45" name="Option Button 619">
              <controlPr defaultSize="0" autoFill="0" autoLine="0" autoPict="0">
                <anchor moveWithCells="1" sizeWithCells="1">
                  <from>
                    <xdr:col>1</xdr:col>
                    <xdr:colOff>3257550</xdr:colOff>
                    <xdr:row>71</xdr:row>
                    <xdr:rowOff>9525</xdr:rowOff>
                  </from>
                  <to>
                    <xdr:col>1</xdr:col>
                    <xdr:colOff>3695700</xdr:colOff>
                    <xdr:row>72</xdr:row>
                    <xdr:rowOff>95250</xdr:rowOff>
                  </to>
                </anchor>
              </controlPr>
            </control>
          </mc:Choice>
        </mc:AlternateContent>
        <mc:AlternateContent xmlns:mc="http://schemas.openxmlformats.org/markup-compatibility/2006">
          <mc:Choice Requires="x14">
            <control shapeId="1644" r:id="rId46" name="Option Button 620">
              <controlPr defaultSize="0" autoFill="0" autoLine="0" autoPict="0">
                <anchor moveWithCells="1" sizeWithCells="1">
                  <from>
                    <xdr:col>1</xdr:col>
                    <xdr:colOff>3857625</xdr:colOff>
                    <xdr:row>71</xdr:row>
                    <xdr:rowOff>9525</xdr:rowOff>
                  </from>
                  <to>
                    <xdr:col>2</xdr:col>
                    <xdr:colOff>285750</xdr:colOff>
                    <xdr:row>72</xdr:row>
                    <xdr:rowOff>95250</xdr:rowOff>
                  </to>
                </anchor>
              </controlPr>
            </control>
          </mc:Choice>
        </mc:AlternateContent>
        <mc:AlternateContent xmlns:mc="http://schemas.openxmlformats.org/markup-compatibility/2006">
          <mc:Choice Requires="x14">
            <control shapeId="1645" r:id="rId47" name="Group Box 621">
              <controlPr defaultSize="0" print="0" autoFill="0" autoPict="0">
                <anchor moveWithCells="1" sizeWithCells="1">
                  <from>
                    <xdr:col>1</xdr:col>
                    <xdr:colOff>3219450</xdr:colOff>
                    <xdr:row>71</xdr:row>
                    <xdr:rowOff>0</xdr:rowOff>
                  </from>
                  <to>
                    <xdr:col>3</xdr:col>
                    <xdr:colOff>0</xdr:colOff>
                    <xdr:row>72</xdr:row>
                    <xdr:rowOff>152400</xdr:rowOff>
                  </to>
                </anchor>
              </controlPr>
            </control>
          </mc:Choice>
        </mc:AlternateContent>
        <mc:AlternateContent xmlns:mc="http://schemas.openxmlformats.org/markup-compatibility/2006">
          <mc:Choice Requires="x14">
            <control shapeId="1647" r:id="rId48" name="Option Button 623">
              <controlPr defaultSize="0" autoFill="0" autoLine="0" autoPict="0">
                <anchor moveWithCells="1" sizeWithCells="1">
                  <from>
                    <xdr:col>1</xdr:col>
                    <xdr:colOff>3257550</xdr:colOff>
                    <xdr:row>86</xdr:row>
                    <xdr:rowOff>9525</xdr:rowOff>
                  </from>
                  <to>
                    <xdr:col>1</xdr:col>
                    <xdr:colOff>3695700</xdr:colOff>
                    <xdr:row>87</xdr:row>
                    <xdr:rowOff>123825</xdr:rowOff>
                  </to>
                </anchor>
              </controlPr>
            </control>
          </mc:Choice>
        </mc:AlternateContent>
        <mc:AlternateContent xmlns:mc="http://schemas.openxmlformats.org/markup-compatibility/2006">
          <mc:Choice Requires="x14">
            <control shapeId="1648" r:id="rId49" name="Option Button 624">
              <controlPr defaultSize="0" autoFill="0" autoLine="0" autoPict="0">
                <anchor moveWithCells="1" sizeWithCells="1">
                  <from>
                    <xdr:col>1</xdr:col>
                    <xdr:colOff>3857625</xdr:colOff>
                    <xdr:row>86</xdr:row>
                    <xdr:rowOff>9525</xdr:rowOff>
                  </from>
                  <to>
                    <xdr:col>2</xdr:col>
                    <xdr:colOff>285750</xdr:colOff>
                    <xdr:row>87</xdr:row>
                    <xdr:rowOff>123825</xdr:rowOff>
                  </to>
                </anchor>
              </controlPr>
            </control>
          </mc:Choice>
        </mc:AlternateContent>
        <mc:AlternateContent xmlns:mc="http://schemas.openxmlformats.org/markup-compatibility/2006">
          <mc:Choice Requires="x14">
            <control shapeId="1649" r:id="rId50" name="Group Box 625">
              <controlPr defaultSize="0" print="0" autoFill="0" autoPict="0">
                <anchor moveWithCells="1" sizeWithCells="1">
                  <from>
                    <xdr:col>1</xdr:col>
                    <xdr:colOff>3219450</xdr:colOff>
                    <xdr:row>86</xdr:row>
                    <xdr:rowOff>0</xdr:rowOff>
                  </from>
                  <to>
                    <xdr:col>3</xdr:col>
                    <xdr:colOff>0</xdr:colOff>
                    <xdr:row>87</xdr:row>
                    <xdr:rowOff>180975</xdr:rowOff>
                  </to>
                </anchor>
              </controlPr>
            </control>
          </mc:Choice>
        </mc:AlternateContent>
        <mc:AlternateContent xmlns:mc="http://schemas.openxmlformats.org/markup-compatibility/2006">
          <mc:Choice Requires="x14">
            <control shapeId="1651" r:id="rId51" name="Option Button 627">
              <controlPr defaultSize="0" autoFill="0" autoLine="0" autoPict="0">
                <anchor moveWithCells="1" sizeWithCells="1">
                  <from>
                    <xdr:col>1</xdr:col>
                    <xdr:colOff>3257550</xdr:colOff>
                    <xdr:row>124</xdr:row>
                    <xdr:rowOff>9525</xdr:rowOff>
                  </from>
                  <to>
                    <xdr:col>1</xdr:col>
                    <xdr:colOff>3695700</xdr:colOff>
                    <xdr:row>125</xdr:row>
                    <xdr:rowOff>76200</xdr:rowOff>
                  </to>
                </anchor>
              </controlPr>
            </control>
          </mc:Choice>
        </mc:AlternateContent>
        <mc:AlternateContent xmlns:mc="http://schemas.openxmlformats.org/markup-compatibility/2006">
          <mc:Choice Requires="x14">
            <control shapeId="1652" r:id="rId52" name="Option Button 628">
              <controlPr defaultSize="0" autoFill="0" autoLine="0" autoPict="0">
                <anchor moveWithCells="1" sizeWithCells="1">
                  <from>
                    <xdr:col>1</xdr:col>
                    <xdr:colOff>3857625</xdr:colOff>
                    <xdr:row>124</xdr:row>
                    <xdr:rowOff>9525</xdr:rowOff>
                  </from>
                  <to>
                    <xdr:col>2</xdr:col>
                    <xdr:colOff>285750</xdr:colOff>
                    <xdr:row>125</xdr:row>
                    <xdr:rowOff>76200</xdr:rowOff>
                  </to>
                </anchor>
              </controlPr>
            </control>
          </mc:Choice>
        </mc:AlternateContent>
        <mc:AlternateContent xmlns:mc="http://schemas.openxmlformats.org/markup-compatibility/2006">
          <mc:Choice Requires="x14">
            <control shapeId="1653" r:id="rId53" name="Group Box 629">
              <controlPr defaultSize="0" print="0" autoFill="0" autoPict="0">
                <anchor moveWithCells="1" sizeWithCells="1">
                  <from>
                    <xdr:col>1</xdr:col>
                    <xdr:colOff>3219450</xdr:colOff>
                    <xdr:row>124</xdr:row>
                    <xdr:rowOff>0</xdr:rowOff>
                  </from>
                  <to>
                    <xdr:col>3</xdr:col>
                    <xdr:colOff>0</xdr:colOff>
                    <xdr:row>125</xdr:row>
                    <xdr:rowOff>123825</xdr:rowOff>
                  </to>
                </anchor>
              </controlPr>
            </control>
          </mc:Choice>
        </mc:AlternateContent>
        <mc:AlternateContent xmlns:mc="http://schemas.openxmlformats.org/markup-compatibility/2006">
          <mc:Choice Requires="x14">
            <control shapeId="1655" r:id="rId54" name="Option Button 631">
              <controlPr defaultSize="0" autoFill="0" autoLine="0" autoPict="0">
                <anchor moveWithCells="1" sizeWithCells="1">
                  <from>
                    <xdr:col>1</xdr:col>
                    <xdr:colOff>3257550</xdr:colOff>
                    <xdr:row>148</xdr:row>
                    <xdr:rowOff>9525</xdr:rowOff>
                  </from>
                  <to>
                    <xdr:col>1</xdr:col>
                    <xdr:colOff>3695700</xdr:colOff>
                    <xdr:row>149</xdr:row>
                    <xdr:rowOff>85725</xdr:rowOff>
                  </to>
                </anchor>
              </controlPr>
            </control>
          </mc:Choice>
        </mc:AlternateContent>
        <mc:AlternateContent xmlns:mc="http://schemas.openxmlformats.org/markup-compatibility/2006">
          <mc:Choice Requires="x14">
            <control shapeId="1656" r:id="rId55" name="Option Button 632">
              <controlPr defaultSize="0" autoFill="0" autoLine="0" autoPict="0">
                <anchor moveWithCells="1" sizeWithCells="1">
                  <from>
                    <xdr:col>1</xdr:col>
                    <xdr:colOff>3857625</xdr:colOff>
                    <xdr:row>148</xdr:row>
                    <xdr:rowOff>9525</xdr:rowOff>
                  </from>
                  <to>
                    <xdr:col>2</xdr:col>
                    <xdr:colOff>285750</xdr:colOff>
                    <xdr:row>149</xdr:row>
                    <xdr:rowOff>85725</xdr:rowOff>
                  </to>
                </anchor>
              </controlPr>
            </control>
          </mc:Choice>
        </mc:AlternateContent>
        <mc:AlternateContent xmlns:mc="http://schemas.openxmlformats.org/markup-compatibility/2006">
          <mc:Choice Requires="x14">
            <control shapeId="1657" r:id="rId56" name="Group Box 633">
              <controlPr defaultSize="0" print="0" autoFill="0" autoPict="0">
                <anchor moveWithCells="1" sizeWithCells="1">
                  <from>
                    <xdr:col>1</xdr:col>
                    <xdr:colOff>3219450</xdr:colOff>
                    <xdr:row>148</xdr:row>
                    <xdr:rowOff>0</xdr:rowOff>
                  </from>
                  <to>
                    <xdr:col>3</xdr:col>
                    <xdr:colOff>0</xdr:colOff>
                    <xdr:row>149</xdr:row>
                    <xdr:rowOff>104775</xdr:rowOff>
                  </to>
                </anchor>
              </controlPr>
            </control>
          </mc:Choice>
        </mc:AlternateContent>
        <mc:AlternateContent xmlns:mc="http://schemas.openxmlformats.org/markup-compatibility/2006">
          <mc:Choice Requires="x14">
            <control shapeId="1659" r:id="rId57" name="Option Button 635">
              <controlPr defaultSize="0" autoFill="0" autoLine="0" autoPict="0">
                <anchor moveWithCells="1" sizeWithCells="1">
                  <from>
                    <xdr:col>1</xdr:col>
                    <xdr:colOff>3257550</xdr:colOff>
                    <xdr:row>158</xdr:row>
                    <xdr:rowOff>9525</xdr:rowOff>
                  </from>
                  <to>
                    <xdr:col>1</xdr:col>
                    <xdr:colOff>3695700</xdr:colOff>
                    <xdr:row>159</xdr:row>
                    <xdr:rowOff>104775</xdr:rowOff>
                  </to>
                </anchor>
              </controlPr>
            </control>
          </mc:Choice>
        </mc:AlternateContent>
        <mc:AlternateContent xmlns:mc="http://schemas.openxmlformats.org/markup-compatibility/2006">
          <mc:Choice Requires="x14">
            <control shapeId="1660" r:id="rId58" name="Option Button 636">
              <controlPr defaultSize="0" autoFill="0" autoLine="0" autoPict="0">
                <anchor moveWithCells="1" sizeWithCells="1">
                  <from>
                    <xdr:col>1</xdr:col>
                    <xdr:colOff>3857625</xdr:colOff>
                    <xdr:row>158</xdr:row>
                    <xdr:rowOff>9525</xdr:rowOff>
                  </from>
                  <to>
                    <xdr:col>2</xdr:col>
                    <xdr:colOff>285750</xdr:colOff>
                    <xdr:row>159</xdr:row>
                    <xdr:rowOff>104775</xdr:rowOff>
                  </to>
                </anchor>
              </controlPr>
            </control>
          </mc:Choice>
        </mc:AlternateContent>
        <mc:AlternateContent xmlns:mc="http://schemas.openxmlformats.org/markup-compatibility/2006">
          <mc:Choice Requires="x14">
            <control shapeId="1661" r:id="rId59" name="Group Box 637">
              <controlPr defaultSize="0" print="0" autoFill="0" autoPict="0">
                <anchor moveWithCells="1" sizeWithCells="1">
                  <from>
                    <xdr:col>1</xdr:col>
                    <xdr:colOff>3219450</xdr:colOff>
                    <xdr:row>158</xdr:row>
                    <xdr:rowOff>0</xdr:rowOff>
                  </from>
                  <to>
                    <xdr:col>2</xdr:col>
                    <xdr:colOff>323850</xdr:colOff>
                    <xdr:row>159</xdr:row>
                    <xdr:rowOff>114300</xdr:rowOff>
                  </to>
                </anchor>
              </controlPr>
            </control>
          </mc:Choice>
        </mc:AlternateContent>
        <mc:AlternateContent xmlns:mc="http://schemas.openxmlformats.org/markup-compatibility/2006">
          <mc:Choice Requires="x14">
            <control shapeId="1663" r:id="rId60" name="Option Button 639">
              <controlPr defaultSize="0" autoFill="0" autoLine="0" autoPict="0">
                <anchor moveWithCells="1" sizeWithCells="1">
                  <from>
                    <xdr:col>1</xdr:col>
                    <xdr:colOff>3257550</xdr:colOff>
                    <xdr:row>170</xdr:row>
                    <xdr:rowOff>9525</xdr:rowOff>
                  </from>
                  <to>
                    <xdr:col>1</xdr:col>
                    <xdr:colOff>3695700</xdr:colOff>
                    <xdr:row>171</xdr:row>
                    <xdr:rowOff>57150</xdr:rowOff>
                  </to>
                </anchor>
              </controlPr>
            </control>
          </mc:Choice>
        </mc:AlternateContent>
        <mc:AlternateContent xmlns:mc="http://schemas.openxmlformats.org/markup-compatibility/2006">
          <mc:Choice Requires="x14">
            <control shapeId="1664" r:id="rId61" name="Option Button 640">
              <controlPr defaultSize="0" autoFill="0" autoLine="0" autoPict="0">
                <anchor moveWithCells="1" sizeWithCells="1">
                  <from>
                    <xdr:col>1</xdr:col>
                    <xdr:colOff>3857625</xdr:colOff>
                    <xdr:row>170</xdr:row>
                    <xdr:rowOff>9525</xdr:rowOff>
                  </from>
                  <to>
                    <xdr:col>2</xdr:col>
                    <xdr:colOff>285750</xdr:colOff>
                    <xdr:row>171</xdr:row>
                    <xdr:rowOff>57150</xdr:rowOff>
                  </to>
                </anchor>
              </controlPr>
            </control>
          </mc:Choice>
        </mc:AlternateContent>
        <mc:AlternateContent xmlns:mc="http://schemas.openxmlformats.org/markup-compatibility/2006">
          <mc:Choice Requires="x14">
            <control shapeId="1665" r:id="rId62" name="Group Box 641">
              <controlPr defaultSize="0" print="0" autoFill="0" autoPict="0">
                <anchor moveWithCells="1" sizeWithCells="1">
                  <from>
                    <xdr:col>1</xdr:col>
                    <xdr:colOff>3219450</xdr:colOff>
                    <xdr:row>170</xdr:row>
                    <xdr:rowOff>0</xdr:rowOff>
                  </from>
                  <to>
                    <xdr:col>3</xdr:col>
                    <xdr:colOff>0</xdr:colOff>
                    <xdr:row>171</xdr:row>
                    <xdr:rowOff>104775</xdr:rowOff>
                  </to>
                </anchor>
              </controlPr>
            </control>
          </mc:Choice>
        </mc:AlternateContent>
        <mc:AlternateContent xmlns:mc="http://schemas.openxmlformats.org/markup-compatibility/2006">
          <mc:Choice Requires="x14">
            <control shapeId="1667" r:id="rId63" name="Option Button 643">
              <controlPr defaultSize="0" autoFill="0" autoLine="0" autoPict="0">
                <anchor moveWithCells="1" sizeWithCells="1">
                  <from>
                    <xdr:col>1</xdr:col>
                    <xdr:colOff>3257550</xdr:colOff>
                    <xdr:row>180</xdr:row>
                    <xdr:rowOff>9525</xdr:rowOff>
                  </from>
                  <to>
                    <xdr:col>1</xdr:col>
                    <xdr:colOff>3724275</xdr:colOff>
                    <xdr:row>181</xdr:row>
                    <xdr:rowOff>85725</xdr:rowOff>
                  </to>
                </anchor>
              </controlPr>
            </control>
          </mc:Choice>
        </mc:AlternateContent>
        <mc:AlternateContent xmlns:mc="http://schemas.openxmlformats.org/markup-compatibility/2006">
          <mc:Choice Requires="x14">
            <control shapeId="1668" r:id="rId64" name="Option Button 644">
              <controlPr defaultSize="0" autoFill="0" autoLine="0" autoPict="0">
                <anchor moveWithCells="1" sizeWithCells="1">
                  <from>
                    <xdr:col>1</xdr:col>
                    <xdr:colOff>3857625</xdr:colOff>
                    <xdr:row>180</xdr:row>
                    <xdr:rowOff>9525</xdr:rowOff>
                  </from>
                  <to>
                    <xdr:col>2</xdr:col>
                    <xdr:colOff>257175</xdr:colOff>
                    <xdr:row>181</xdr:row>
                    <xdr:rowOff>85725</xdr:rowOff>
                  </to>
                </anchor>
              </controlPr>
            </control>
          </mc:Choice>
        </mc:AlternateContent>
        <mc:AlternateContent xmlns:mc="http://schemas.openxmlformats.org/markup-compatibility/2006">
          <mc:Choice Requires="x14">
            <control shapeId="1669" r:id="rId65" name="Group Box 645">
              <controlPr defaultSize="0" print="0" autoFill="0" autoPict="0">
                <anchor moveWithCells="1" sizeWithCells="1">
                  <from>
                    <xdr:col>1</xdr:col>
                    <xdr:colOff>3219450</xdr:colOff>
                    <xdr:row>180</xdr:row>
                    <xdr:rowOff>0</xdr:rowOff>
                  </from>
                  <to>
                    <xdr:col>3</xdr:col>
                    <xdr:colOff>0</xdr:colOff>
                    <xdr:row>181</xdr:row>
                    <xdr:rowOff>133350</xdr:rowOff>
                  </to>
                </anchor>
              </controlPr>
            </control>
          </mc:Choice>
        </mc:AlternateContent>
        <mc:AlternateContent xmlns:mc="http://schemas.openxmlformats.org/markup-compatibility/2006">
          <mc:Choice Requires="x14">
            <control shapeId="1671" r:id="rId66" name="Option Button 647">
              <controlPr defaultSize="0" autoFill="0" autoLine="0" autoPict="0">
                <anchor moveWithCells="1" sizeWithCells="1">
                  <from>
                    <xdr:col>1</xdr:col>
                    <xdr:colOff>3257550</xdr:colOff>
                    <xdr:row>237</xdr:row>
                    <xdr:rowOff>9525</xdr:rowOff>
                  </from>
                  <to>
                    <xdr:col>1</xdr:col>
                    <xdr:colOff>3724275</xdr:colOff>
                    <xdr:row>238</xdr:row>
                    <xdr:rowOff>85725</xdr:rowOff>
                  </to>
                </anchor>
              </controlPr>
            </control>
          </mc:Choice>
        </mc:AlternateContent>
        <mc:AlternateContent xmlns:mc="http://schemas.openxmlformats.org/markup-compatibility/2006">
          <mc:Choice Requires="x14">
            <control shapeId="1672" r:id="rId67" name="Option Button 648">
              <controlPr defaultSize="0" autoFill="0" autoLine="0" autoPict="0">
                <anchor moveWithCells="1" sizeWithCells="1">
                  <from>
                    <xdr:col>1</xdr:col>
                    <xdr:colOff>3857625</xdr:colOff>
                    <xdr:row>237</xdr:row>
                    <xdr:rowOff>9525</xdr:rowOff>
                  </from>
                  <to>
                    <xdr:col>2</xdr:col>
                    <xdr:colOff>466725</xdr:colOff>
                    <xdr:row>238</xdr:row>
                    <xdr:rowOff>85725</xdr:rowOff>
                  </to>
                </anchor>
              </controlPr>
            </control>
          </mc:Choice>
        </mc:AlternateContent>
        <mc:AlternateContent xmlns:mc="http://schemas.openxmlformats.org/markup-compatibility/2006">
          <mc:Choice Requires="x14">
            <control shapeId="1673" r:id="rId68" name="Group Box 649">
              <controlPr defaultSize="0" print="0" autoFill="0" autoPict="0">
                <anchor moveWithCells="1" sizeWithCells="1">
                  <from>
                    <xdr:col>1</xdr:col>
                    <xdr:colOff>3219450</xdr:colOff>
                    <xdr:row>237</xdr:row>
                    <xdr:rowOff>0</xdr:rowOff>
                  </from>
                  <to>
                    <xdr:col>3</xdr:col>
                    <xdr:colOff>0</xdr:colOff>
                    <xdr:row>238</xdr:row>
                    <xdr:rowOff>133350</xdr:rowOff>
                  </to>
                </anchor>
              </controlPr>
            </control>
          </mc:Choice>
        </mc:AlternateContent>
        <mc:AlternateContent xmlns:mc="http://schemas.openxmlformats.org/markup-compatibility/2006">
          <mc:Choice Requires="x14">
            <control shapeId="1675" r:id="rId69" name="Option Button 651">
              <controlPr defaultSize="0" autoFill="0" autoLine="0" autoPict="0">
                <anchor moveWithCells="1" sizeWithCells="1">
                  <from>
                    <xdr:col>1</xdr:col>
                    <xdr:colOff>3257550</xdr:colOff>
                    <xdr:row>259</xdr:row>
                    <xdr:rowOff>9525</xdr:rowOff>
                  </from>
                  <to>
                    <xdr:col>1</xdr:col>
                    <xdr:colOff>3695700</xdr:colOff>
                    <xdr:row>260</xdr:row>
                    <xdr:rowOff>85725</xdr:rowOff>
                  </to>
                </anchor>
              </controlPr>
            </control>
          </mc:Choice>
        </mc:AlternateContent>
        <mc:AlternateContent xmlns:mc="http://schemas.openxmlformats.org/markup-compatibility/2006">
          <mc:Choice Requires="x14">
            <control shapeId="1676" r:id="rId70" name="Option Button 652">
              <controlPr defaultSize="0" autoFill="0" autoLine="0" autoPict="0">
                <anchor moveWithCells="1" sizeWithCells="1">
                  <from>
                    <xdr:col>1</xdr:col>
                    <xdr:colOff>3857625</xdr:colOff>
                    <xdr:row>259</xdr:row>
                    <xdr:rowOff>9525</xdr:rowOff>
                  </from>
                  <to>
                    <xdr:col>2</xdr:col>
                    <xdr:colOff>295275</xdr:colOff>
                    <xdr:row>260</xdr:row>
                    <xdr:rowOff>85725</xdr:rowOff>
                  </to>
                </anchor>
              </controlPr>
            </control>
          </mc:Choice>
        </mc:AlternateContent>
        <mc:AlternateContent xmlns:mc="http://schemas.openxmlformats.org/markup-compatibility/2006">
          <mc:Choice Requires="x14">
            <control shapeId="1677" r:id="rId71" name="Group Box 653">
              <controlPr defaultSize="0" print="0" autoFill="0" autoPict="0">
                <anchor moveWithCells="1" sizeWithCells="1">
                  <from>
                    <xdr:col>1</xdr:col>
                    <xdr:colOff>3219450</xdr:colOff>
                    <xdr:row>259</xdr:row>
                    <xdr:rowOff>0</xdr:rowOff>
                  </from>
                  <to>
                    <xdr:col>3</xdr:col>
                    <xdr:colOff>0</xdr:colOff>
                    <xdr:row>260</xdr:row>
                    <xdr:rowOff>133350</xdr:rowOff>
                  </to>
                </anchor>
              </controlPr>
            </control>
          </mc:Choice>
        </mc:AlternateContent>
        <mc:AlternateContent xmlns:mc="http://schemas.openxmlformats.org/markup-compatibility/2006">
          <mc:Choice Requires="x14">
            <control shapeId="1700" r:id="rId72" name="Option Button 676">
              <controlPr defaultSize="0" autoFill="0" autoLine="0" autoPict="0">
                <anchor moveWithCells="1" sizeWithCells="1">
                  <from>
                    <xdr:col>1</xdr:col>
                    <xdr:colOff>47625</xdr:colOff>
                    <xdr:row>27</xdr:row>
                    <xdr:rowOff>19050</xdr:rowOff>
                  </from>
                  <to>
                    <xdr:col>1</xdr:col>
                    <xdr:colOff>714375</xdr:colOff>
                    <xdr:row>27</xdr:row>
                    <xdr:rowOff>152400</xdr:rowOff>
                  </to>
                </anchor>
              </controlPr>
            </control>
          </mc:Choice>
        </mc:AlternateContent>
        <mc:AlternateContent xmlns:mc="http://schemas.openxmlformats.org/markup-compatibility/2006">
          <mc:Choice Requires="x14">
            <control shapeId="1701" r:id="rId73" name="Option Button 677">
              <controlPr defaultSize="0" autoFill="0" autoLine="0" autoPict="0">
                <anchor moveWithCells="1" sizeWithCells="1">
                  <from>
                    <xdr:col>1</xdr:col>
                    <xdr:colOff>676275</xdr:colOff>
                    <xdr:row>27</xdr:row>
                    <xdr:rowOff>19050</xdr:rowOff>
                  </from>
                  <to>
                    <xdr:col>1</xdr:col>
                    <xdr:colOff>1524000</xdr:colOff>
                    <xdr:row>27</xdr:row>
                    <xdr:rowOff>152400</xdr:rowOff>
                  </to>
                </anchor>
              </controlPr>
            </control>
          </mc:Choice>
        </mc:AlternateContent>
        <mc:AlternateContent xmlns:mc="http://schemas.openxmlformats.org/markup-compatibility/2006">
          <mc:Choice Requires="x14">
            <control shapeId="1702" r:id="rId74" name="Group Box 678">
              <controlPr defaultSize="0" print="0" autoFill="0" autoPict="0">
                <anchor moveWithCells="1" sizeWithCells="1">
                  <from>
                    <xdr:col>1</xdr:col>
                    <xdr:colOff>0</xdr:colOff>
                    <xdr:row>26</xdr:row>
                    <xdr:rowOff>161925</xdr:rowOff>
                  </from>
                  <to>
                    <xdr:col>2</xdr:col>
                    <xdr:colOff>0</xdr:colOff>
                    <xdr:row>28</xdr:row>
                    <xdr:rowOff>0</xdr:rowOff>
                  </to>
                </anchor>
              </controlPr>
            </control>
          </mc:Choice>
        </mc:AlternateContent>
        <mc:AlternateContent xmlns:mc="http://schemas.openxmlformats.org/markup-compatibility/2006">
          <mc:Choice Requires="x14">
            <control shapeId="1703" r:id="rId75" name="Option Button 679">
              <controlPr defaultSize="0" autoFill="0" autoLine="0" autoPict="0" altText="x">
                <anchor moveWithCells="1">
                  <from>
                    <xdr:col>0</xdr:col>
                    <xdr:colOff>28575</xdr:colOff>
                    <xdr:row>29</xdr:row>
                    <xdr:rowOff>133350</xdr:rowOff>
                  </from>
                  <to>
                    <xdr:col>0</xdr:col>
                    <xdr:colOff>333375</xdr:colOff>
                    <xdr:row>31</xdr:row>
                    <xdr:rowOff>19050</xdr:rowOff>
                  </to>
                </anchor>
              </controlPr>
            </control>
          </mc:Choice>
        </mc:AlternateContent>
        <mc:AlternateContent xmlns:mc="http://schemas.openxmlformats.org/markup-compatibility/2006">
          <mc:Choice Requires="x14">
            <control shapeId="1704" r:id="rId76" name="Option Button 680">
              <controlPr defaultSize="0" autoFill="0" autoLine="0" autoPict="0">
                <anchor moveWithCells="1">
                  <from>
                    <xdr:col>0</xdr:col>
                    <xdr:colOff>28575</xdr:colOff>
                    <xdr:row>31</xdr:row>
                    <xdr:rowOff>123825</xdr:rowOff>
                  </from>
                  <to>
                    <xdr:col>0</xdr:col>
                    <xdr:colOff>371475</xdr:colOff>
                    <xdr:row>33</xdr:row>
                    <xdr:rowOff>28575</xdr:rowOff>
                  </to>
                </anchor>
              </controlPr>
            </control>
          </mc:Choice>
        </mc:AlternateContent>
        <mc:AlternateContent xmlns:mc="http://schemas.openxmlformats.org/markup-compatibility/2006">
          <mc:Choice Requires="x14">
            <control shapeId="1706" r:id="rId77" name="Group Box 682">
              <controlPr defaultSize="0" autoFill="0" autoPict="0">
                <anchor moveWithCells="1">
                  <from>
                    <xdr:col>0</xdr:col>
                    <xdr:colOff>0</xdr:colOff>
                    <xdr:row>29</xdr:row>
                    <xdr:rowOff>0</xdr:rowOff>
                  </from>
                  <to>
                    <xdr:col>3</xdr:col>
                    <xdr:colOff>95250</xdr:colOff>
                    <xdr:row>35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1000000}">
          <x14:formula1>
            <xm:f>Data!$R$3:$R$6</xm:f>
          </x14:formula1>
          <xm:sqref>B179</xm:sqref>
        </x14:dataValidation>
        <x14:dataValidation type="list" allowBlank="1" showInputMessage="1" showErrorMessage="1" prompt="Vyberte z rozevíracího seznamu způsob nabytí." xr:uid="{00000000-0002-0000-0000-000002000000}">
          <x14:formula1>
            <xm:f>Data!$Q$3:$Q$9</xm:f>
          </x14:formula1>
          <xm:sqref>B178</xm:sqref>
        </x14:dataValidation>
        <x14:dataValidation type="list" allowBlank="1" showInputMessage="1" showErrorMessage="1" prompt="Vyberte z rozevíracího seznamu typ vlastnictví." xr:uid="{00000000-0002-0000-0000-000003000000}">
          <x14:formula1>
            <xm:f>Data!$P$3:$P$6</xm:f>
          </x14:formula1>
          <xm:sqref>B166</xm:sqref>
        </x14:dataValidation>
        <x14:dataValidation type="list" allowBlank="1" showInputMessage="1" showErrorMessage="1" prompt="Vyberte z rozevíracího seznamu druh." xr:uid="{00000000-0002-0000-0000-000004000000}">
          <x14:formula1>
            <xm:f>Data!$N$3:$N$11</xm:f>
          </x14:formula1>
          <xm:sqref>B153</xm:sqref>
        </x14:dataValidation>
        <x14:dataValidation type="list" allowBlank="1" showInputMessage="1" showErrorMessage="1" prompt="Vyberte z rozevíracího seznamu typ vlastnictví." xr:uid="{00000000-0002-0000-0000-000005000000}">
          <x14:formula1>
            <xm:f>Data!$O$3:$O$6</xm:f>
          </x14:formula1>
          <xm:sqref>B156</xm:sqref>
        </x14:dataValidation>
        <x14:dataValidation type="list" allowBlank="1" showInputMessage="1" showErrorMessage="1" prompt="Vyberte z rozevíracího seznamu typ vlastnictví." xr:uid="{00000000-0002-0000-0000-000006000000}">
          <x14:formula1>
            <xm:f>Data!$K$3:$K$6</xm:f>
          </x14:formula1>
          <xm:sqref>B147</xm:sqref>
        </x14:dataValidation>
        <x14:dataValidation type="list" allowBlank="1" showInputMessage="1" showErrorMessage="1" prompt="Vyberte z rozevíracího seznamu druh nemovité věci." xr:uid="{00000000-0002-0000-0000-000007000000}">
          <x14:formula1>
            <xm:f>Data!$I$3:$I$8</xm:f>
          </x14:formula1>
          <xm:sqref>B138</xm:sqref>
        </x14:dataValidation>
        <x14:dataValidation type="list" allowBlank="1" showInputMessage="1" showErrorMessage="1" prompt="Vyberte z rozevíracího seznamu způsob nabytí." xr:uid="{00000000-0002-0000-0000-000008000000}">
          <x14:formula1>
            <xm:f>Data!$J$3:$J$11</xm:f>
          </x14:formula1>
          <xm:sqref>B140</xm:sqref>
        </x14:dataValidation>
        <x14:dataValidation type="list" allowBlank="1" showInputMessage="1" showErrorMessage="1" prompt="Vyberte z rozevíracího seznamu specifikace druhu. Položka je povinná pouze u pozemku, stavby a jednotky." xr:uid="{00000000-0002-0000-0000-000009000000}">
          <x14:formula1>
            <xm:f>Data!$L$3:$L$13</xm:f>
          </x14:formula1>
          <xm:sqref>B139</xm:sqref>
        </x14:dataValidation>
        <x14:dataValidation type="list" allowBlank="1" showInputMessage="1" showErrorMessage="1" prompt="Vyberte z rozevíracího seznamu druh příjmu." xr:uid="{00000000-0002-0000-0000-00000A000000}">
          <x14:formula1>
            <xm:f>Data!$S$3:$S$12</xm:f>
          </x14:formula1>
          <xm:sqref>B192 B202 B212 B222 B228 B234</xm:sqref>
        </x14:dataValidation>
        <x14:dataValidation type="list" allowBlank="1" showInputMessage="1" showErrorMessage="1" prompt="Vyberte z rozevíracího seznamu předmět." xr:uid="{00000000-0002-0000-0000-00000B000000}">
          <x14:formula1>
            <xm:f>Data!$E$3:$E$6</xm:f>
          </x14:formula1>
          <xm:sqref>B77</xm:sqref>
        </x14:dataValidation>
        <x14:dataValidation type="list" allowBlank="1" showInputMessage="1" showErrorMessage="1" prompt="Vyberte z rozevíracího seznamu způsob." xr:uid="{00000000-0002-0000-0000-00000C000000}">
          <x14:formula1>
            <xm:f>Data!$F$3:$F$5</xm:f>
          </x14:formula1>
          <xm:sqref>B78</xm:sqref>
        </x14:dataValidation>
        <x14:dataValidation type="list" allowBlank="1" showInputMessage="1" showErrorMessage="1" prompt="Vyberte ze rozevíracího seznamu druh orgánu." xr:uid="{00000000-0002-0000-0000-00000D000000}">
          <x14:formula1>
            <xm:f>Data!$C$3:$C$8</xm:f>
          </x14:formula1>
          <xm:sqref>B67</xm:sqref>
        </x14:dataValidation>
        <x14:dataValidation type="list" allowBlank="1" showInputMessage="1" showErrorMessage="1" prompt="Vyberte z rozevíracího seznamu způsob podnikání." xr:uid="{00000000-0002-0000-0000-00000E000000}">
          <x14:formula1>
            <xm:f>Data!$B$3:$B$5</xm:f>
          </x14:formula1>
          <xm:sqref>B46</xm:sqref>
        </x14:dataValidation>
        <x14:dataValidation type="list" allowBlank="1" showInputMessage="1" showErrorMessage="1" prompt="Vyberte z rozevíracího seznamu druh činnosti." xr:uid="{00000000-0002-0000-0000-00000F000000}">
          <x14:formula1>
            <xm:f>Data!$G$3:$G$6</xm:f>
          </x14:formula1>
          <xm:sqref>B94 B121 B112 B103</xm:sqref>
        </x14:dataValidation>
        <x14:dataValidation type="list" allowBlank="1" showInputMessage="1" showErrorMessage="1" prompt="Vyberte z rozevíracího seznamu funkci." xr:uid="{00000000-0002-0000-0000-000010000000}">
          <x14:formula1>
            <xm:f>Data!$A$3:$A$8</xm:f>
          </x14:formula1>
          <xm:sqref>B23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4.1"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M1" s="1"/>
    </row>
    <row r="2" spans="1:13" ht="14.1" customHeight="1" x14ac:dyDescent="0.25">
      <c r="M2" s="1"/>
    </row>
    <row r="3" spans="1:13" ht="15" customHeight="1" x14ac:dyDescent="0.25">
      <c r="A3" s="519" t="s">
        <v>328</v>
      </c>
      <c r="B3" s="519"/>
      <c r="C3" s="519"/>
      <c r="L3" s="354"/>
      <c r="M3" s="336"/>
    </row>
    <row r="4" spans="1:13" x14ac:dyDescent="0.25">
      <c r="A4" s="137"/>
      <c r="B4" s="137" t="s">
        <v>82</v>
      </c>
      <c r="C4" s="259"/>
      <c r="M4" s="1"/>
    </row>
    <row r="5" spans="1:13" x14ac:dyDescent="0.25">
      <c r="A5" s="4" t="s">
        <v>170</v>
      </c>
      <c r="B5" s="517" t="str">
        <f>IF(Oznámení!B8="","",CONCATENATE(Oznámení!B8,", nar. ",TEXT(Oznámení!B9,"dd.mm.rrrr")))</f>
        <v/>
      </c>
      <c r="C5" s="518"/>
      <c r="M5" s="1"/>
    </row>
    <row r="6" spans="1:13" ht="15" customHeight="1" x14ac:dyDescent="0.25">
      <c r="A6" s="4" t="s">
        <v>171</v>
      </c>
      <c r="B6" s="512" t="str">
        <f>IF(Oznámení!B22="","",Oznámení!B22)</f>
        <v/>
      </c>
      <c r="C6" s="513"/>
      <c r="M6" s="26"/>
    </row>
    <row r="7" spans="1:13" x14ac:dyDescent="0.25">
      <c r="A7" s="4" t="s">
        <v>164</v>
      </c>
      <c r="B7" s="512" t="str">
        <f>IF(Data!W2=1,"Průběžné oznámení; řádné",IF(Data!W2=2,"Průběžné oznámení; doplnění",IF(Data!W2=0,"Průběžné oznámení;       ⃝   řádné              ⃝   doplnění")))</f>
        <v>Průběžné oznámení; řádné</v>
      </c>
      <c r="C7" s="513"/>
      <c r="M7" s="8"/>
    </row>
    <row r="8" spans="1:13" x14ac:dyDescent="0.25">
      <c r="A8" s="4" t="s">
        <v>165</v>
      </c>
      <c r="B8" s="514" t="str">
        <f>IF(Oznámení!B34="",CONCATENATE(TEXT(Oznámení!B32,"dd.mm.rrrr")),Oznámení!B34)</f>
        <v>1.1.2022 - 31.12.2022</v>
      </c>
      <c r="C8" s="515"/>
      <c r="M8" s="1"/>
    </row>
    <row r="9" spans="1:13" x14ac:dyDescent="0.25">
      <c r="A9" s="412" t="s">
        <v>121</v>
      </c>
      <c r="B9" s="413"/>
      <c r="C9" s="414"/>
      <c r="M9" s="1"/>
    </row>
    <row r="10" spans="1:13" x14ac:dyDescent="0.25">
      <c r="A10" s="415"/>
      <c r="B10" s="416"/>
      <c r="C10" s="417"/>
    </row>
    <row r="11" spans="1:13" ht="26.25" x14ac:dyDescent="0.25">
      <c r="A11" s="56" t="s">
        <v>138</v>
      </c>
      <c r="B11" s="267"/>
    </row>
    <row r="12" spans="1:13" x14ac:dyDescent="0.25">
      <c r="A12" s="56" t="s">
        <v>166</v>
      </c>
      <c r="B12" s="237"/>
    </row>
    <row r="13" spans="1:13" x14ac:dyDescent="0.25">
      <c r="A13" s="192" t="s">
        <v>128</v>
      </c>
      <c r="B13" s="401"/>
    </row>
    <row r="14" spans="1:13" x14ac:dyDescent="0.25">
      <c r="A14" s="192" t="str">
        <f>IF(Data!W2=0,"Vlastnictví 55)       �","Vlastnictví 55)")</f>
        <v>Vlastnictví 55)</v>
      </c>
      <c r="B14" s="103" t="s">
        <v>19</v>
      </c>
    </row>
    <row r="15" spans="1:13" ht="14.1" customHeight="1" x14ac:dyDescent="0.25">
      <c r="A15" s="520" t="s">
        <v>139</v>
      </c>
      <c r="B15" s="520"/>
      <c r="C15" s="520"/>
    </row>
    <row r="16" spans="1:13" x14ac:dyDescent="0.25">
      <c r="A16" s="116" t="s">
        <v>117</v>
      </c>
      <c r="B16" s="101"/>
    </row>
    <row r="17" spans="1:3" x14ac:dyDescent="0.25">
      <c r="A17" s="132" t="s">
        <v>150</v>
      </c>
      <c r="B17" s="103"/>
    </row>
    <row r="18" spans="1:3" ht="15.75" thickBot="1" x14ac:dyDescent="0.3">
      <c r="A18" s="166" t="s">
        <v>122</v>
      </c>
      <c r="B18" s="164"/>
      <c r="C18" s="161"/>
    </row>
    <row r="19" spans="1:3" ht="26.25" thickTop="1" x14ac:dyDescent="0.25">
      <c r="A19" s="119" t="s">
        <v>138</v>
      </c>
      <c r="B19" s="110"/>
    </row>
    <row r="20" spans="1:3" x14ac:dyDescent="0.25">
      <c r="A20" s="119" t="s">
        <v>166</v>
      </c>
      <c r="B20" s="237"/>
    </row>
    <row r="21" spans="1:3" x14ac:dyDescent="0.25">
      <c r="A21" s="120" t="s">
        <v>128</v>
      </c>
      <c r="B21" s="401"/>
    </row>
    <row r="22" spans="1:3" x14ac:dyDescent="0.25">
      <c r="A22" s="120" t="str">
        <f>IF(Data!W2=0,"Vlastnictví 55)       �","Vlastnictví 55)")</f>
        <v>Vlastnictví 55)</v>
      </c>
      <c r="B22" s="103" t="s">
        <v>19</v>
      </c>
    </row>
    <row r="23" spans="1:3" ht="14.1" customHeight="1" x14ac:dyDescent="0.25">
      <c r="A23" s="520" t="s">
        <v>139</v>
      </c>
      <c r="B23" s="520"/>
      <c r="C23" s="520"/>
    </row>
    <row r="24" spans="1:3" x14ac:dyDescent="0.25">
      <c r="A24" s="116" t="s">
        <v>117</v>
      </c>
      <c r="B24" s="101"/>
    </row>
    <row r="25" spans="1:3" x14ac:dyDescent="0.25">
      <c r="A25" s="132" t="s">
        <v>150</v>
      </c>
      <c r="B25" s="103"/>
    </row>
    <row r="26" spans="1:3" ht="15.75" thickBot="1" x14ac:dyDescent="0.3">
      <c r="A26" s="166" t="s">
        <v>122</v>
      </c>
      <c r="B26" s="164"/>
      <c r="C26" s="161"/>
    </row>
    <row r="27" spans="1:3" ht="26.25" thickTop="1" x14ac:dyDescent="0.25">
      <c r="A27" s="119" t="s">
        <v>138</v>
      </c>
      <c r="B27" s="110"/>
    </row>
    <row r="28" spans="1:3" x14ac:dyDescent="0.25">
      <c r="A28" s="119" t="s">
        <v>166</v>
      </c>
      <c r="B28" s="237"/>
    </row>
    <row r="29" spans="1:3" x14ac:dyDescent="0.25">
      <c r="A29" s="120" t="s">
        <v>128</v>
      </c>
      <c r="B29" s="401"/>
    </row>
    <row r="30" spans="1:3" x14ac:dyDescent="0.25">
      <c r="A30" s="120" t="str">
        <f>IF(Data!W2=0,"Vlastnictví 55)       �","Vlastnictví 55)")</f>
        <v>Vlastnictví 55)</v>
      </c>
      <c r="B30" s="103" t="s">
        <v>19</v>
      </c>
    </row>
    <row r="31" spans="1:3" ht="14.1" customHeight="1" x14ac:dyDescent="0.25">
      <c r="A31" s="520" t="s">
        <v>139</v>
      </c>
      <c r="B31" s="520"/>
      <c r="C31" s="520"/>
    </row>
    <row r="32" spans="1:3" x14ac:dyDescent="0.25">
      <c r="A32" s="116" t="s">
        <v>117</v>
      </c>
      <c r="B32" s="101"/>
    </row>
    <row r="33" spans="1:3" x14ac:dyDescent="0.25">
      <c r="A33" s="132" t="s">
        <v>150</v>
      </c>
      <c r="B33" s="103"/>
    </row>
    <row r="34" spans="1:3" ht="15.75" thickBot="1" x14ac:dyDescent="0.3">
      <c r="A34" s="166" t="s">
        <v>122</v>
      </c>
      <c r="B34" s="164"/>
      <c r="C34" s="161"/>
    </row>
    <row r="35" spans="1:3" ht="26.25" thickTop="1" x14ac:dyDescent="0.25">
      <c r="A35" s="119" t="s">
        <v>138</v>
      </c>
      <c r="B35" s="110"/>
    </row>
    <row r="36" spans="1:3" x14ac:dyDescent="0.25">
      <c r="A36" s="119" t="s">
        <v>166</v>
      </c>
      <c r="B36" s="237"/>
    </row>
    <row r="37" spans="1:3" x14ac:dyDescent="0.25">
      <c r="A37" s="120" t="s">
        <v>128</v>
      </c>
      <c r="B37" s="401"/>
    </row>
    <row r="38" spans="1:3" x14ac:dyDescent="0.25">
      <c r="A38" s="120" t="str">
        <f>IF(Data!W2=0,"Vlastnictví 55)       �","Vlastnictví 55)")</f>
        <v>Vlastnictví 55)</v>
      </c>
      <c r="B38" s="103" t="s">
        <v>19</v>
      </c>
    </row>
    <row r="39" spans="1:3" ht="14.1" customHeight="1" x14ac:dyDescent="0.25">
      <c r="A39" s="520" t="s">
        <v>139</v>
      </c>
      <c r="B39" s="520"/>
      <c r="C39" s="520"/>
    </row>
    <row r="40" spans="1:3" x14ac:dyDescent="0.25">
      <c r="A40" s="17" t="s">
        <v>117</v>
      </c>
      <c r="B40" s="101"/>
    </row>
    <row r="41" spans="1:3" x14ac:dyDescent="0.25">
      <c r="A41" s="135" t="s">
        <v>150</v>
      </c>
      <c r="B41" s="103"/>
    </row>
    <row r="42" spans="1:3" ht="15.75" thickBot="1" x14ac:dyDescent="0.3">
      <c r="A42" s="163" t="s">
        <v>122</v>
      </c>
      <c r="B42" s="164"/>
      <c r="C42" s="161"/>
    </row>
    <row r="43" spans="1:3" ht="26.25" thickTop="1" x14ac:dyDescent="0.25">
      <c r="A43" s="119" t="s">
        <v>138</v>
      </c>
      <c r="B43" s="103"/>
    </row>
    <row r="44" spans="1:3" x14ac:dyDescent="0.25">
      <c r="A44" s="119" t="s">
        <v>166</v>
      </c>
      <c r="B44" s="237"/>
    </row>
    <row r="45" spans="1:3" x14ac:dyDescent="0.25">
      <c r="A45" s="120" t="s">
        <v>128</v>
      </c>
      <c r="B45" s="401"/>
    </row>
    <row r="46" spans="1:3" x14ac:dyDescent="0.25">
      <c r="A46" s="120" t="str">
        <f>IF(Data!W2=0,"Vlastnictví 55)       �","Vlastnictví 55)")</f>
        <v>Vlastnictví 55)</v>
      </c>
      <c r="B46" s="103" t="s">
        <v>19</v>
      </c>
    </row>
    <row r="47" spans="1:3" ht="14.1" customHeight="1" x14ac:dyDescent="0.25">
      <c r="A47" s="520" t="s">
        <v>139</v>
      </c>
      <c r="B47" s="520"/>
      <c r="C47" s="520"/>
    </row>
    <row r="48" spans="1:3" x14ac:dyDescent="0.25">
      <c r="A48" s="116" t="s">
        <v>117</v>
      </c>
      <c r="B48" s="101"/>
    </row>
    <row r="49" spans="1:3" x14ac:dyDescent="0.25">
      <c r="A49" s="132" t="s">
        <v>150</v>
      </c>
      <c r="B49" s="103"/>
    </row>
    <row r="50" spans="1:3" ht="15.75" thickBot="1" x14ac:dyDescent="0.3">
      <c r="A50" s="166" t="s">
        <v>122</v>
      </c>
      <c r="B50" s="164"/>
      <c r="C50" s="161"/>
    </row>
    <row r="51" spans="1:3" ht="26.25" thickTop="1" x14ac:dyDescent="0.25">
      <c r="A51" s="119" t="s">
        <v>138</v>
      </c>
      <c r="B51" s="110"/>
    </row>
    <row r="52" spans="1:3" x14ac:dyDescent="0.25">
      <c r="A52" s="119" t="s">
        <v>166</v>
      </c>
      <c r="B52" s="229"/>
    </row>
    <row r="53" spans="1:3" x14ac:dyDescent="0.25">
      <c r="A53" s="120" t="s">
        <v>128</v>
      </c>
      <c r="B53" s="401"/>
    </row>
    <row r="54" spans="1:3" x14ac:dyDescent="0.25">
      <c r="A54" s="120" t="str">
        <f>IF(Data!W2=0,"Vlastnictví 55)       �","Vlastnictví 55)")</f>
        <v>Vlastnictví 55)</v>
      </c>
      <c r="B54" s="103" t="s">
        <v>19</v>
      </c>
    </row>
    <row r="55" spans="1:3" x14ac:dyDescent="0.25">
      <c r="A55" s="520" t="s">
        <v>139</v>
      </c>
      <c r="B55" s="520"/>
      <c r="C55" s="520"/>
    </row>
    <row r="56" spans="1:3" x14ac:dyDescent="0.25">
      <c r="A56" s="116" t="s">
        <v>117</v>
      </c>
      <c r="B56" s="101"/>
    </row>
    <row r="57" spans="1:3" x14ac:dyDescent="0.25">
      <c r="A57" s="132" t="s">
        <v>150</v>
      </c>
      <c r="B57" s="103"/>
    </row>
    <row r="58" spans="1:3" ht="15.75" thickBot="1" x14ac:dyDescent="0.3">
      <c r="A58" s="166" t="s">
        <v>122</v>
      </c>
      <c r="B58" s="164"/>
      <c r="C58" s="161"/>
    </row>
    <row r="59" spans="1:3" ht="26.25" thickTop="1" x14ac:dyDescent="0.25">
      <c r="A59" s="119" t="s">
        <v>138</v>
      </c>
      <c r="B59" s="110"/>
    </row>
    <row r="60" spans="1:3" x14ac:dyDescent="0.25">
      <c r="A60" s="119" t="s">
        <v>166</v>
      </c>
      <c r="B60" s="237"/>
    </row>
    <row r="61" spans="1:3" x14ac:dyDescent="0.25">
      <c r="A61" s="120" t="s">
        <v>128</v>
      </c>
      <c r="B61" s="401"/>
    </row>
    <row r="62" spans="1:3" x14ac:dyDescent="0.25">
      <c r="A62" s="120" t="str">
        <f>IF(Data!W2=0,"Vlastnictví 55)       �","Vlastnictví 55)")</f>
        <v>Vlastnictví 55)</v>
      </c>
      <c r="B62" s="103" t="s">
        <v>19</v>
      </c>
    </row>
    <row r="63" spans="1:3" x14ac:dyDescent="0.25">
      <c r="A63" s="520" t="s">
        <v>139</v>
      </c>
      <c r="B63" s="520"/>
      <c r="C63" s="520"/>
    </row>
    <row r="64" spans="1:3" x14ac:dyDescent="0.25">
      <c r="A64" s="116" t="s">
        <v>117</v>
      </c>
      <c r="B64" s="101"/>
    </row>
    <row r="65" spans="1:3" x14ac:dyDescent="0.25">
      <c r="A65" s="132" t="s">
        <v>150</v>
      </c>
      <c r="B65" s="103"/>
    </row>
    <row r="66" spans="1:3" ht="15.75" thickBot="1" x14ac:dyDescent="0.3">
      <c r="A66" s="166" t="s">
        <v>122</v>
      </c>
      <c r="B66" s="164"/>
      <c r="C66" s="161"/>
    </row>
    <row r="67" spans="1:3" ht="26.25" thickTop="1" x14ac:dyDescent="0.25">
      <c r="A67" s="119" t="s">
        <v>138</v>
      </c>
      <c r="B67" s="110"/>
    </row>
    <row r="68" spans="1:3" x14ac:dyDescent="0.25">
      <c r="A68" s="119" t="s">
        <v>166</v>
      </c>
      <c r="B68" s="237"/>
    </row>
    <row r="69" spans="1:3" x14ac:dyDescent="0.25">
      <c r="A69" s="120" t="s">
        <v>128</v>
      </c>
      <c r="B69" s="401"/>
    </row>
    <row r="70" spans="1:3" x14ac:dyDescent="0.25">
      <c r="A70" s="120" t="str">
        <f>IF(Data!W2=0,"Vlastnictví 55)       �","Vlastnictví 55)")</f>
        <v>Vlastnictví 55)</v>
      </c>
      <c r="B70" s="103" t="s">
        <v>19</v>
      </c>
    </row>
    <row r="71" spans="1:3" x14ac:dyDescent="0.25">
      <c r="A71" s="520" t="s">
        <v>139</v>
      </c>
      <c r="B71" s="520"/>
      <c r="C71" s="520"/>
    </row>
    <row r="72" spans="1:3" x14ac:dyDescent="0.25">
      <c r="A72" s="116" t="s">
        <v>117</v>
      </c>
      <c r="B72" s="101"/>
    </row>
    <row r="73" spans="1:3" x14ac:dyDescent="0.25">
      <c r="A73" s="132" t="s">
        <v>150</v>
      </c>
      <c r="B73" s="103"/>
    </row>
    <row r="74" spans="1:3" ht="15.75" thickBot="1" x14ac:dyDescent="0.3">
      <c r="A74" s="163" t="s">
        <v>122</v>
      </c>
      <c r="B74" s="164"/>
      <c r="C74" s="161"/>
    </row>
    <row r="75" spans="1:3" ht="15" customHeight="1" thickTop="1" x14ac:dyDescent="0.25"/>
    <row r="76" spans="1:3" x14ac:dyDescent="0.25">
      <c r="A76" s="91" t="s">
        <v>115</v>
      </c>
      <c r="B76" s="366"/>
      <c r="C76" s="354"/>
    </row>
  </sheetData>
  <sheetProtection algorithmName="SHA-512" hashValue="mjwmCv61Touf/32gKdJXoDceMbsdhLlpbFcDnICrdFnG71Ip5deX1eEgbf+wA8QU47bptRIdh89sOW+1X91BIQ==" saltValue="6xYRb602ZWCvK5FR0YZpRw=="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70 B62 B54 B46 B38 B30 B22 B14 A4:B6 C4:C5">
    <cfRule type="containsText" dxfId="20" priority="51" operator="containsText" text="Vyberte typ vlastnictví">
      <formula>NOT(ISERROR(SEARCH("Vyberte typ vlastnictví",A4)))</formula>
    </cfRule>
  </conditionalFormatting>
  <conditionalFormatting sqref="B46 B54 B62 B70 B14 B22 B30 B38">
    <cfRule type="expression" dxfId="19" priority="40">
      <formula>$E$1=0</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D1" s="508"/>
      <c r="E1" s="272">
        <f>Data!W2</f>
        <v>1</v>
      </c>
      <c r="N1" s="1"/>
    </row>
    <row r="2" spans="1:14" x14ac:dyDescent="0.25">
      <c r="N2" s="339"/>
    </row>
    <row r="3" spans="1:14" x14ac:dyDescent="0.25">
      <c r="A3" s="258" t="s">
        <v>326</v>
      </c>
      <c r="B3" s="509" t="s">
        <v>153</v>
      </c>
      <c r="C3" s="509"/>
      <c r="N3" s="1"/>
    </row>
    <row r="4" spans="1:14" x14ac:dyDescent="0.25">
      <c r="A4" s="137"/>
      <c r="B4" s="137" t="s">
        <v>82</v>
      </c>
      <c r="C4" s="139"/>
      <c r="N4" s="1"/>
    </row>
    <row r="5" spans="1:14" x14ac:dyDescent="0.25">
      <c r="A5" s="4" t="s">
        <v>170</v>
      </c>
      <c r="B5" s="517" t="str">
        <f>IF(Oznámení!B8="","",CONCATENATE(Oznámení!B8,", nar. ",TEXT(Oznámení!B9,"dd.mm.rrrr")))</f>
        <v/>
      </c>
      <c r="C5" s="518"/>
      <c r="N5" s="26"/>
    </row>
    <row r="6" spans="1:14" x14ac:dyDescent="0.25">
      <c r="A6" s="4" t="s">
        <v>171</v>
      </c>
      <c r="B6" s="517" t="str">
        <f>IF(Oznámení!B22="","",Oznámení!B22)</f>
        <v/>
      </c>
      <c r="C6" s="518"/>
      <c r="N6" s="8"/>
    </row>
    <row r="7" spans="1:14" ht="15" customHeight="1" x14ac:dyDescent="0.25">
      <c r="A7" s="4" t="s">
        <v>164</v>
      </c>
      <c r="B7" s="512" t="str">
        <f>IF(Data!W2=1,"Průběžné oznámení; řádné",IF(Data!W2=2,"Průběžné oznámení; doplnění",IF(Data!W2=0,"Průběžné oznámení;       ⃝   řádné              ⃝   doplnění")))</f>
        <v>Průběžné oznámení; řádné</v>
      </c>
      <c r="C7" s="513"/>
      <c r="N7" s="1"/>
    </row>
    <row r="8" spans="1:14" x14ac:dyDescent="0.25">
      <c r="A8" s="4" t="s">
        <v>165</v>
      </c>
      <c r="B8" s="514" t="str">
        <f>IF(Oznámení!B34="",CONCATENATE(TEXT(Oznámení!B32,"dd.mm.rrrr")),Oznámení!B34)</f>
        <v>1.1.2022 - 31.12.2022</v>
      </c>
      <c r="C8" s="515"/>
      <c r="N8" s="1"/>
    </row>
    <row r="9" spans="1:14" x14ac:dyDescent="0.25">
      <c r="A9" s="426" t="s">
        <v>140</v>
      </c>
      <c r="B9" s="427"/>
      <c r="C9" s="428"/>
      <c r="N9" s="8"/>
    </row>
    <row r="10" spans="1:14" x14ac:dyDescent="0.25">
      <c r="A10" s="429"/>
      <c r="B10" s="430"/>
      <c r="C10" s="431"/>
      <c r="N10" s="1"/>
    </row>
    <row r="11" spans="1:14" x14ac:dyDescent="0.25">
      <c r="A11" s="472"/>
      <c r="B11" s="473"/>
      <c r="C11" s="474"/>
      <c r="N11" s="1"/>
    </row>
    <row r="12" spans="1:14" x14ac:dyDescent="0.25">
      <c r="A12" s="117" t="s">
        <v>134</v>
      </c>
      <c r="B12" s="268"/>
      <c r="N12" s="1"/>
    </row>
    <row r="13" spans="1:14" x14ac:dyDescent="0.25">
      <c r="A13" s="117" t="s">
        <v>135</v>
      </c>
      <c r="B13" s="230"/>
      <c r="N13" s="1"/>
    </row>
    <row r="14" spans="1:14" x14ac:dyDescent="0.25">
      <c r="A14" s="117" t="str">
        <f>IF(Data!W2=0,"Způsob nabytí 61)*     �","Způsob nabytí 61)*")</f>
        <v>Způsob nabytí 61)*</v>
      </c>
      <c r="B14" s="101" t="s">
        <v>9</v>
      </c>
      <c r="N14" s="8"/>
    </row>
    <row r="15" spans="1:14" x14ac:dyDescent="0.25">
      <c r="A15" s="118" t="str">
        <f>IF(Data!W2=0,"Vlastnictví 62)             �","Vlastnictví 62)")</f>
        <v>Vlastnictví 62)</v>
      </c>
      <c r="B15" s="101" t="s">
        <v>19</v>
      </c>
      <c r="N15" s="26"/>
    </row>
    <row r="16" spans="1:14" ht="15.75" thickBot="1" x14ac:dyDescent="0.3">
      <c r="A16" s="194" t="s">
        <v>123</v>
      </c>
      <c r="B16" s="160"/>
      <c r="C16" s="161"/>
      <c r="N16" s="8"/>
    </row>
    <row r="17" spans="1:14" ht="15.75" thickTop="1" x14ac:dyDescent="0.25">
      <c r="A17" s="117" t="s">
        <v>134</v>
      </c>
      <c r="B17" s="104"/>
      <c r="N17" s="43"/>
    </row>
    <row r="18" spans="1:14" x14ac:dyDescent="0.25">
      <c r="A18" s="117" t="s">
        <v>135</v>
      </c>
      <c r="B18" s="230"/>
      <c r="N18" s="1"/>
    </row>
    <row r="19" spans="1:14" x14ac:dyDescent="0.25">
      <c r="A19" s="117" t="str">
        <f>IF(Data!W2=0,"Způsob nabytí 61)*     �","Způsob nabytí 61)*")</f>
        <v>Způsob nabytí 61)*</v>
      </c>
      <c r="B19" s="101" t="s">
        <v>9</v>
      </c>
    </row>
    <row r="20" spans="1:14" x14ac:dyDescent="0.25">
      <c r="A20" s="118" t="str">
        <f>IF(Data!W2=0,"Vlastnictví 62)             �","Vlastnictví 62)")</f>
        <v>Vlastnictví 62)</v>
      </c>
      <c r="B20" s="101" t="s">
        <v>19</v>
      </c>
    </row>
    <row r="21" spans="1:14" ht="15.75" thickBot="1" x14ac:dyDescent="0.3">
      <c r="A21" s="194" t="s">
        <v>123</v>
      </c>
      <c r="B21" s="160"/>
      <c r="C21" s="161"/>
    </row>
    <row r="22" spans="1:14" ht="15.75" thickTop="1" x14ac:dyDescent="0.25">
      <c r="A22" s="117" t="s">
        <v>134</v>
      </c>
      <c r="B22" s="104"/>
    </row>
    <row r="23" spans="1:14" x14ac:dyDescent="0.25">
      <c r="A23" s="117" t="s">
        <v>135</v>
      </c>
      <c r="B23" s="230"/>
    </row>
    <row r="24" spans="1:14" x14ac:dyDescent="0.25">
      <c r="A24" s="117" t="str">
        <f>IF(Data!W2=0,"Způsob nabytí 61)*     �","Způsob nabytí 61)*")</f>
        <v>Způsob nabytí 61)*</v>
      </c>
      <c r="B24" s="101" t="s">
        <v>9</v>
      </c>
    </row>
    <row r="25" spans="1:14" x14ac:dyDescent="0.25">
      <c r="A25" s="118" t="str">
        <f>IF(Data!W2=0,"Vlastnictví 62)             �","Vlastnictví 62)")</f>
        <v>Vlastnictví 62)</v>
      </c>
      <c r="B25" s="101" t="s">
        <v>19</v>
      </c>
    </row>
    <row r="26" spans="1:14" ht="15.75" thickBot="1" x14ac:dyDescent="0.3">
      <c r="A26" s="194" t="s">
        <v>123</v>
      </c>
      <c r="B26" s="160"/>
      <c r="C26" s="161"/>
    </row>
    <row r="27" spans="1:14" ht="15.75" thickTop="1" x14ac:dyDescent="0.25">
      <c r="A27" s="117" t="s">
        <v>134</v>
      </c>
      <c r="B27" s="104"/>
    </row>
    <row r="28" spans="1:14" x14ac:dyDescent="0.25">
      <c r="A28" s="117" t="s">
        <v>135</v>
      </c>
      <c r="B28" s="230"/>
    </row>
    <row r="29" spans="1:14" x14ac:dyDescent="0.25">
      <c r="A29" s="117" t="str">
        <f>IF(Data!W2=0,"Způsob nabytí 61)*     �","Způsob nabytí 61)*")</f>
        <v>Způsob nabytí 61)*</v>
      </c>
      <c r="B29" s="101" t="s">
        <v>9</v>
      </c>
    </row>
    <row r="30" spans="1:14" x14ac:dyDescent="0.25">
      <c r="A30" s="118" t="str">
        <f>IF(Data!W2=0,"Vlastnictví 62)             �","Vlastnictví 62)")</f>
        <v>Vlastnictví 62)</v>
      </c>
      <c r="B30" s="101" t="s">
        <v>19</v>
      </c>
    </row>
    <row r="31" spans="1:14" ht="15.75" thickBot="1" x14ac:dyDescent="0.3">
      <c r="A31" s="194" t="s">
        <v>123</v>
      </c>
      <c r="B31" s="160"/>
      <c r="C31" s="161"/>
    </row>
    <row r="32" spans="1:14" ht="15.75" thickTop="1" x14ac:dyDescent="0.25">
      <c r="A32" s="117" t="s">
        <v>134</v>
      </c>
      <c r="B32" s="104"/>
    </row>
    <row r="33" spans="1:3" x14ac:dyDescent="0.25">
      <c r="A33" s="117" t="s">
        <v>135</v>
      </c>
      <c r="B33" s="230"/>
    </row>
    <row r="34" spans="1:3" x14ac:dyDescent="0.25">
      <c r="A34" s="117" t="str">
        <f>IF(Data!W2=0,"Způsob nabytí 61)*     �","Způsob nabytí 61)*")</f>
        <v>Způsob nabytí 61)*</v>
      </c>
      <c r="B34" s="101" t="s">
        <v>9</v>
      </c>
    </row>
    <row r="35" spans="1:3" x14ac:dyDescent="0.25">
      <c r="A35" s="118" t="str">
        <f>IF(Data!W2=0,"Vlastnictví 62)             �","Vlastnictví 62)")</f>
        <v>Vlastnictví 62)</v>
      </c>
      <c r="B35" s="101" t="s">
        <v>19</v>
      </c>
    </row>
    <row r="36" spans="1:3" ht="15.75" thickBot="1" x14ac:dyDescent="0.3">
      <c r="A36" s="194" t="s">
        <v>123</v>
      </c>
      <c r="B36" s="160"/>
      <c r="C36" s="161"/>
    </row>
    <row r="37" spans="1:3" ht="15.75" thickTop="1" x14ac:dyDescent="0.25">
      <c r="A37" s="117" t="s">
        <v>134</v>
      </c>
      <c r="B37" s="104"/>
    </row>
    <row r="38" spans="1:3" x14ac:dyDescent="0.25">
      <c r="A38" s="117" t="s">
        <v>135</v>
      </c>
      <c r="B38" s="230"/>
    </row>
    <row r="39" spans="1:3" x14ac:dyDescent="0.25">
      <c r="A39" s="117" t="str">
        <f>IF(Data!W2=0,"Způsob nabytí 61)*     �","Způsob nabytí 61)*")</f>
        <v>Způsob nabytí 61)*</v>
      </c>
      <c r="B39" s="101" t="s">
        <v>9</v>
      </c>
    </row>
    <row r="40" spans="1:3" x14ac:dyDescent="0.25">
      <c r="A40" s="118" t="str">
        <f>IF(Data!W2=0,"Vlastnictví 62)             �","Vlastnictví 62)")</f>
        <v>Vlastnictví 62)</v>
      </c>
      <c r="B40" s="101" t="s">
        <v>19</v>
      </c>
    </row>
    <row r="41" spans="1:3" ht="15.75" thickBot="1" x14ac:dyDescent="0.3">
      <c r="A41" s="194" t="s">
        <v>123</v>
      </c>
      <c r="B41" s="160"/>
      <c r="C41" s="161"/>
    </row>
    <row r="42" spans="1:3" ht="15.75" thickTop="1" x14ac:dyDescent="0.25">
      <c r="A42" s="117" t="s">
        <v>134</v>
      </c>
      <c r="B42" s="104"/>
    </row>
    <row r="43" spans="1:3" x14ac:dyDescent="0.25">
      <c r="A43" s="117" t="s">
        <v>135</v>
      </c>
      <c r="B43" s="230"/>
    </row>
    <row r="44" spans="1:3" x14ac:dyDescent="0.25">
      <c r="A44" s="117" t="str">
        <f>IF(Data!W2=0,"Způsob nabytí 61)*     �","Způsob nabytí 61)*")</f>
        <v>Způsob nabytí 61)*</v>
      </c>
      <c r="B44" s="101" t="s">
        <v>9</v>
      </c>
    </row>
    <row r="45" spans="1:3" x14ac:dyDescent="0.25">
      <c r="A45" s="118" t="str">
        <f>IF(Data!W2=0,"Vlastnictví 62)             �","Vlastnictví 62)")</f>
        <v>Vlastnictví 62)</v>
      </c>
      <c r="B45" s="101" t="s">
        <v>19</v>
      </c>
    </row>
    <row r="46" spans="1:3" ht="15.75" thickBot="1" x14ac:dyDescent="0.3">
      <c r="A46" s="194" t="s">
        <v>123</v>
      </c>
      <c r="B46" s="160"/>
      <c r="C46" s="161"/>
    </row>
    <row r="47" spans="1:3" ht="15.75" thickTop="1" x14ac:dyDescent="0.25">
      <c r="A47" s="117" t="s">
        <v>134</v>
      </c>
      <c r="B47" s="101"/>
    </row>
    <row r="48" spans="1:3" x14ac:dyDescent="0.25">
      <c r="A48" s="117" t="s">
        <v>135</v>
      </c>
      <c r="B48" s="230"/>
    </row>
    <row r="49" spans="1:3" x14ac:dyDescent="0.25">
      <c r="A49" s="117" t="str">
        <f>IF(Data!W2=0,"Způsob nabytí 61)*     �","Způsob nabytí 61)*")</f>
        <v>Způsob nabytí 61)*</v>
      </c>
      <c r="B49" s="101" t="s">
        <v>9</v>
      </c>
    </row>
    <row r="50" spans="1:3" x14ac:dyDescent="0.25">
      <c r="A50" s="118" t="str">
        <f>IF(Data!W2=0,"Vlastnictví 62)             �","Vlastnictví 62)")</f>
        <v>Vlastnictví 62)</v>
      </c>
      <c r="B50" s="101" t="s">
        <v>19</v>
      </c>
    </row>
    <row r="51" spans="1:3" ht="15.75" thickBot="1" x14ac:dyDescent="0.3">
      <c r="A51" s="194" t="s">
        <v>123</v>
      </c>
      <c r="B51" s="160"/>
      <c r="C51" s="161"/>
    </row>
    <row r="52" spans="1:3" ht="15.75" thickTop="1" x14ac:dyDescent="0.25">
      <c r="A52" s="117" t="s">
        <v>134</v>
      </c>
      <c r="B52" s="104"/>
    </row>
    <row r="53" spans="1:3" x14ac:dyDescent="0.25">
      <c r="A53" s="117" t="s">
        <v>135</v>
      </c>
      <c r="B53" s="230"/>
    </row>
    <row r="54" spans="1:3" x14ac:dyDescent="0.25">
      <c r="A54" s="117" t="str">
        <f>IF(Data!W2=0,"Způsob nabytí 61)*     �","Způsob nabytí 61)*")</f>
        <v>Způsob nabytí 61)*</v>
      </c>
      <c r="B54" s="101" t="s">
        <v>9</v>
      </c>
    </row>
    <row r="55" spans="1:3" x14ac:dyDescent="0.25">
      <c r="A55" s="118" t="str">
        <f>IF(Data!W2=0,"Vlastnictví 62)             �","Vlastnictví 62)")</f>
        <v>Vlastnictví 62)</v>
      </c>
      <c r="B55" s="101" t="s">
        <v>19</v>
      </c>
    </row>
    <row r="56" spans="1:3" ht="15.75" thickBot="1" x14ac:dyDescent="0.3">
      <c r="A56" s="194" t="s">
        <v>123</v>
      </c>
      <c r="B56" s="160"/>
      <c r="C56" s="161"/>
    </row>
    <row r="57" spans="1:3" ht="15.75" thickTop="1" x14ac:dyDescent="0.25">
      <c r="A57" s="117" t="s">
        <v>134</v>
      </c>
      <c r="B57" s="104"/>
    </row>
    <row r="58" spans="1:3" x14ac:dyDescent="0.25">
      <c r="A58" s="117" t="s">
        <v>135</v>
      </c>
      <c r="B58" s="230"/>
    </row>
    <row r="59" spans="1:3" x14ac:dyDescent="0.25">
      <c r="A59" s="117" t="str">
        <f>IF(Data!W2=0,"Způsob nabytí 61)*     �","Způsob nabytí 61)*")</f>
        <v>Způsob nabytí 61)*</v>
      </c>
      <c r="B59" s="101" t="s">
        <v>9</v>
      </c>
    </row>
    <row r="60" spans="1:3" x14ac:dyDescent="0.25">
      <c r="A60" s="118" t="str">
        <f>IF(Data!W2=0,"Vlastnictví 62)             �","Vlastnictví 62)")</f>
        <v>Vlastnictví 62)</v>
      </c>
      <c r="B60" s="101" t="s">
        <v>19</v>
      </c>
    </row>
    <row r="61" spans="1:3" ht="15.75" thickBot="1" x14ac:dyDescent="0.3">
      <c r="A61" s="194" t="s">
        <v>123</v>
      </c>
      <c r="B61" s="160"/>
      <c r="C61" s="161"/>
    </row>
    <row r="62" spans="1:3" ht="15.75" thickTop="1" x14ac:dyDescent="0.25">
      <c r="A62" s="117" t="s">
        <v>134</v>
      </c>
      <c r="B62" s="104"/>
    </row>
    <row r="63" spans="1:3" x14ac:dyDescent="0.25">
      <c r="A63" s="117" t="s">
        <v>135</v>
      </c>
      <c r="B63" s="230"/>
    </row>
    <row r="64" spans="1:3" x14ac:dyDescent="0.25">
      <c r="A64" s="117" t="str">
        <f>IF(Data!W2=0,"Způsob nabytí 61)*     �","Způsob nabytí 61)*")</f>
        <v>Způsob nabytí 61)*</v>
      </c>
      <c r="B64" s="101" t="s">
        <v>9</v>
      </c>
    </row>
    <row r="65" spans="1:3" x14ac:dyDescent="0.25">
      <c r="A65" s="118" t="str">
        <f>IF(Data!W2=0,"Vlastnictví 62)             �","Vlastnictví 62)")</f>
        <v>Vlastnictví 62)</v>
      </c>
      <c r="B65" s="101" t="s">
        <v>19</v>
      </c>
    </row>
    <row r="66" spans="1:3" ht="15.75" thickBot="1" x14ac:dyDescent="0.3">
      <c r="A66" s="194" t="s">
        <v>123</v>
      </c>
      <c r="B66" s="160"/>
      <c r="C66" s="161"/>
    </row>
    <row r="67" spans="1:3" ht="15.75" thickTop="1" x14ac:dyDescent="0.25">
      <c r="A67" s="117" t="s">
        <v>134</v>
      </c>
      <c r="B67" s="104"/>
    </row>
    <row r="68" spans="1:3" x14ac:dyDescent="0.25">
      <c r="A68" s="117" t="s">
        <v>135</v>
      </c>
      <c r="B68" s="230"/>
    </row>
    <row r="69" spans="1:3" x14ac:dyDescent="0.25">
      <c r="A69" s="117" t="str">
        <f>IF(Data!W2=0,"Způsob nabytí 61)*     �","Způsob nabytí 61)*")</f>
        <v>Způsob nabytí 61)*</v>
      </c>
      <c r="B69" s="101" t="s">
        <v>9</v>
      </c>
    </row>
    <row r="70" spans="1:3" x14ac:dyDescent="0.25">
      <c r="A70" s="118" t="str">
        <f>IF(Data!W2=0,"Vlastnictví 62)             �","Vlastnictví 62)")</f>
        <v>Vlastnictví 62)</v>
      </c>
      <c r="B70" s="101" t="s">
        <v>19</v>
      </c>
    </row>
    <row r="71" spans="1:3" ht="15.75" thickBot="1" x14ac:dyDescent="0.3">
      <c r="A71" s="194" t="s">
        <v>123</v>
      </c>
      <c r="B71" s="160"/>
      <c r="C71" s="161"/>
    </row>
    <row r="72" spans="1:3" ht="15.75" thickTop="1" x14ac:dyDescent="0.25">
      <c r="A72" s="117" t="s">
        <v>134</v>
      </c>
      <c r="B72" s="104"/>
    </row>
    <row r="73" spans="1:3" x14ac:dyDescent="0.25">
      <c r="A73" s="117" t="s">
        <v>135</v>
      </c>
      <c r="B73" s="230"/>
    </row>
    <row r="74" spans="1:3" x14ac:dyDescent="0.25">
      <c r="A74" s="117" t="str">
        <f>IF(Data!W2=0,"Způsob nabytí 61)*     �","Způsob nabytí 61)*")</f>
        <v>Způsob nabytí 61)*</v>
      </c>
      <c r="B74" s="101" t="s">
        <v>9</v>
      </c>
    </row>
    <row r="75" spans="1:3" x14ac:dyDescent="0.25">
      <c r="A75" s="118" t="str">
        <f>IF(Data!W2=0,"Vlastnictví 62)             �","Vlastnictví 62)")</f>
        <v>Vlastnictví 62)</v>
      </c>
      <c r="B75" s="101" t="s">
        <v>19</v>
      </c>
    </row>
    <row r="76" spans="1:3" ht="15.75" thickBot="1" x14ac:dyDescent="0.3">
      <c r="A76" s="194" t="s">
        <v>123</v>
      </c>
      <c r="B76" s="160"/>
      <c r="C76" s="161"/>
    </row>
    <row r="77" spans="1:3" ht="15.75" thickTop="1" x14ac:dyDescent="0.25">
      <c r="A77" s="117" t="s">
        <v>134</v>
      </c>
      <c r="B77" s="104"/>
    </row>
    <row r="78" spans="1:3" x14ac:dyDescent="0.25">
      <c r="A78" s="117" t="s">
        <v>135</v>
      </c>
      <c r="B78" s="230"/>
    </row>
    <row r="79" spans="1:3" x14ac:dyDescent="0.25">
      <c r="A79" s="117" t="str">
        <f>IF(Data!W2=0,"Způsob nabytí 61)*     �","Způsob nabytí 61)*")</f>
        <v>Způsob nabytí 61)*</v>
      </c>
      <c r="B79" s="101" t="s">
        <v>9</v>
      </c>
    </row>
    <row r="80" spans="1:3" x14ac:dyDescent="0.25">
      <c r="A80" s="118" t="str">
        <f>IF(Data!W2=0,"Vlastnictví 62)             �","Vlastnictví 62)")</f>
        <v>Vlastnictví 62)</v>
      </c>
      <c r="B80" s="101" t="s">
        <v>19</v>
      </c>
    </row>
    <row r="81" spans="1:3" ht="15.75" thickBot="1" x14ac:dyDescent="0.3">
      <c r="A81" s="194" t="s">
        <v>123</v>
      </c>
      <c r="B81" s="160"/>
      <c r="C81" s="161"/>
    </row>
    <row r="82" spans="1:3" ht="15.75" thickTop="1" x14ac:dyDescent="0.25"/>
    <row r="83" spans="1:3" x14ac:dyDescent="0.25">
      <c r="A83" s="98" t="s">
        <v>115</v>
      </c>
      <c r="B83" s="364"/>
      <c r="C83" s="354"/>
    </row>
  </sheetData>
  <sheetProtection algorithmName="SHA-512" hashValue="8usDM+XTQSqm2sbB5fp+JFd3dW+3MYMEdqaovAujcxlnDWoWPncCeMF/JVu2jjNTnkUCXDddYk2WynRiledOPg==" saltValue="kd5deekHGDguSqb/Lb/L8Q==" spinCount="100000" sheet="1" objects="1" scenarios="1"/>
  <mergeCells count="7">
    <mergeCell ref="A1:D1"/>
    <mergeCell ref="B3:C3"/>
    <mergeCell ref="B5:C5"/>
    <mergeCell ref="A9:C11"/>
    <mergeCell ref="B7:C7"/>
    <mergeCell ref="B8:C8"/>
    <mergeCell ref="B6:C6"/>
  </mergeCells>
  <conditionalFormatting sqref="B50 B55 B60 B65 B70 B75 B80 B15 B20 B25 B30 B35 B40 B45 C3:C5 A4:A6 B3:B6">
    <cfRule type="containsText" dxfId="18" priority="176" operator="containsText" text="Vyberte typ vlastnictví">
      <formula>NOT(ISERROR(SEARCH("Vyberte typ vlastnictví",A3)))</formula>
    </cfRule>
  </conditionalFormatting>
  <conditionalFormatting sqref="B49 B54 B59 B64 B69 B74 B79 B14 B19 B24 B29 B34 B39 B44">
    <cfRule type="containsText" dxfId="17" priority="144" operator="containsText" text="Vyberte způsob nabytí">
      <formula>NOT(ISERROR(SEARCH("Vyberte způsob nabytí",B14)))</formula>
    </cfRule>
  </conditionalFormatting>
  <conditionalFormatting sqref="B49:B50 B54:B55 B59:B60 B64:B65 B69:B70 B74:B75 B79:B80 B14:B15 B19:B20 B24:B25 B29:B30 B34:B35 B39:B40 B44:B45">
    <cfRule type="expression" dxfId="16" priority="80">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09 - Jiné věci movité</oddHeader>
    <oddFooter xml:space="preserve">&amp;L&amp;10                            &amp;R&amp;8&amp;P&amp;C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K1" s="1"/>
    </row>
    <row r="2" spans="1:11" x14ac:dyDescent="0.25">
      <c r="K2" s="335"/>
    </row>
    <row r="3" spans="1:11" x14ac:dyDescent="0.25">
      <c r="A3" s="258" t="s">
        <v>326</v>
      </c>
      <c r="B3" s="509" t="s">
        <v>169</v>
      </c>
      <c r="C3" s="509"/>
      <c r="K3" s="1"/>
    </row>
    <row r="4" spans="1:11" x14ac:dyDescent="0.25">
      <c r="A4" s="137"/>
      <c r="B4" s="137" t="s">
        <v>82</v>
      </c>
      <c r="C4" s="139"/>
      <c r="K4" s="1"/>
    </row>
    <row r="5" spans="1:11" x14ac:dyDescent="0.25">
      <c r="A5" s="4" t="s">
        <v>170</v>
      </c>
      <c r="B5" s="517" t="str">
        <f>IF(Oznámení!B8="","",CONCATENATE(Oznámení!B8,", nar. ",TEXT(Oznámení!B9,"dd.mm.rrrr")))</f>
        <v/>
      </c>
      <c r="C5" s="518"/>
      <c r="K5" s="28"/>
    </row>
    <row r="6" spans="1:11" ht="15" customHeight="1" x14ac:dyDescent="0.25">
      <c r="A6" s="4" t="s">
        <v>171</v>
      </c>
      <c r="B6" s="517" t="str">
        <f>IF(Oznámení!B22="","",Oznámení!B22)</f>
        <v/>
      </c>
      <c r="C6" s="518"/>
      <c r="K6" s="8"/>
    </row>
    <row r="7" spans="1:11" x14ac:dyDescent="0.25">
      <c r="A7" s="4" t="s">
        <v>164</v>
      </c>
      <c r="B7" s="512" t="str">
        <f>IF(Data!W2=1,"Průběžné oznámení; řádné",IF(Data!W2=2,"Průběžné oznámení; doplnění",IF(Data!W2=0,"Průběžné oznámení;       ⃝   řádné              ⃝   doplnění")))</f>
        <v>Průběžné oznámení; řádné</v>
      </c>
      <c r="C7" s="513"/>
      <c r="K7" s="1"/>
    </row>
    <row r="8" spans="1:11" x14ac:dyDescent="0.25">
      <c r="A8" s="4" t="s">
        <v>165</v>
      </c>
      <c r="B8" s="514" t="str">
        <f>IF(Oznámení!B34="",CONCATENATE(TEXT(Oznámení!B32,"dd.mm.rrrr")),Oznámení!B34)</f>
        <v>1.1.2022 - 31.12.2022</v>
      </c>
      <c r="C8" s="515"/>
      <c r="K8" s="1"/>
    </row>
    <row r="9" spans="1:11" x14ac:dyDescent="0.25">
      <c r="A9" s="412" t="s">
        <v>125</v>
      </c>
      <c r="B9" s="413"/>
      <c r="C9" s="414"/>
      <c r="K9" s="8"/>
    </row>
    <row r="10" spans="1:11" x14ac:dyDescent="0.25">
      <c r="A10" s="415"/>
      <c r="B10" s="416"/>
      <c r="C10" s="417"/>
      <c r="K10" s="1"/>
    </row>
    <row r="11" spans="1:11" x14ac:dyDescent="0.25">
      <c r="A11" s="157"/>
      <c r="B11" s="245" t="str">
        <f>IF(C9="Ne","Zdroj - právnická osoba","Zdroj - právnická osoba*")</f>
        <v>Zdroj - právnická osoba*</v>
      </c>
      <c r="C11" s="150"/>
      <c r="K11" s="1"/>
    </row>
    <row r="12" spans="1:11" x14ac:dyDescent="0.25">
      <c r="A12" s="98" t="str">
        <f>IF(Data!W2=0,"Druh příjmu 65)*        �","Druh příjmu 65)*")</f>
        <v>Druh příjmu 65)*</v>
      </c>
      <c r="B12" s="268" t="s">
        <v>73</v>
      </c>
      <c r="K12" s="1"/>
    </row>
    <row r="13" spans="1:11" x14ac:dyDescent="0.25">
      <c r="A13" s="116" t="s">
        <v>4</v>
      </c>
      <c r="B13" s="101"/>
      <c r="C13" s="18"/>
      <c r="K13" s="1"/>
    </row>
    <row r="14" spans="1:11" x14ac:dyDescent="0.25">
      <c r="A14" s="98" t="s">
        <v>141</v>
      </c>
      <c r="B14" s="230"/>
      <c r="C14" s="15"/>
      <c r="K14" s="8"/>
    </row>
    <row r="15" spans="1:11" x14ac:dyDescent="0.25">
      <c r="A15" s="145" t="s">
        <v>142</v>
      </c>
      <c r="B15" s="105"/>
      <c r="C15" s="34"/>
      <c r="K15" s="1"/>
    </row>
    <row r="16" spans="1:11" x14ac:dyDescent="0.25">
      <c r="A16" s="118" t="s">
        <v>143</v>
      </c>
      <c r="B16" s="246"/>
      <c r="C16" s="18"/>
      <c r="K16" s="8"/>
    </row>
    <row r="17" spans="1:11" x14ac:dyDescent="0.25">
      <c r="A17" s="60" t="s">
        <v>144</v>
      </c>
      <c r="B17" s="97"/>
      <c r="C17" s="98"/>
      <c r="K17" s="43"/>
    </row>
    <row r="18" spans="1:11" x14ac:dyDescent="0.25">
      <c r="A18" s="17" t="s">
        <v>117</v>
      </c>
      <c r="B18" s="101"/>
      <c r="C18" s="13"/>
      <c r="K18" s="1"/>
    </row>
    <row r="19" spans="1:11" x14ac:dyDescent="0.25">
      <c r="A19" s="152" t="s">
        <v>150</v>
      </c>
      <c r="B19" s="101"/>
      <c r="C19" s="13"/>
      <c r="K19" s="1"/>
    </row>
    <row r="20" spans="1:11" ht="15.75" thickBot="1" x14ac:dyDescent="0.3">
      <c r="A20" s="167" t="s">
        <v>124</v>
      </c>
      <c r="B20" s="153"/>
      <c r="C20" s="13"/>
      <c r="K20" s="1"/>
    </row>
    <row r="21" spans="1:11" ht="15.75" thickTop="1" x14ac:dyDescent="0.25">
      <c r="A21" s="98" t="str">
        <f>IF(Data!W2=0,"Druh příjmu 65)*        �","Druh příjmu 65)*")</f>
        <v>Druh příjmu 65)*</v>
      </c>
      <c r="B21" s="240" t="s">
        <v>73</v>
      </c>
      <c r="C21" s="241"/>
      <c r="K21" s="1"/>
    </row>
    <row r="22" spans="1:11" x14ac:dyDescent="0.25">
      <c r="A22" s="116" t="s">
        <v>4</v>
      </c>
      <c r="B22" s="101"/>
      <c r="C22" s="91"/>
    </row>
    <row r="23" spans="1:11" x14ac:dyDescent="0.25">
      <c r="A23" s="98" t="s">
        <v>141</v>
      </c>
      <c r="B23" s="230"/>
      <c r="C23" s="15"/>
    </row>
    <row r="24" spans="1:11" x14ac:dyDescent="0.25">
      <c r="A24" s="145" t="s">
        <v>142</v>
      </c>
      <c r="B24" s="105"/>
      <c r="C24" s="34"/>
    </row>
    <row r="25" spans="1:11" x14ac:dyDescent="0.25">
      <c r="A25" s="118" t="s">
        <v>143</v>
      </c>
      <c r="B25" s="246"/>
      <c r="C25" s="18"/>
    </row>
    <row r="26" spans="1:11" x14ac:dyDescent="0.25">
      <c r="A26" s="60" t="s">
        <v>144</v>
      </c>
      <c r="B26" s="97"/>
      <c r="C26" s="98"/>
    </row>
    <row r="27" spans="1:11" x14ac:dyDescent="0.25">
      <c r="A27" s="17" t="s">
        <v>117</v>
      </c>
      <c r="B27" s="101"/>
      <c r="C27" s="13"/>
    </row>
    <row r="28" spans="1:11" x14ac:dyDescent="0.25">
      <c r="A28" s="152" t="s">
        <v>150</v>
      </c>
      <c r="B28" s="101"/>
      <c r="C28" s="13"/>
    </row>
    <row r="29" spans="1:11" ht="15.75" thickBot="1" x14ac:dyDescent="0.3">
      <c r="A29" s="167" t="s">
        <v>124</v>
      </c>
      <c r="B29" s="153"/>
      <c r="C29" s="13"/>
    </row>
    <row r="30" spans="1:11" ht="15.75" thickTop="1" x14ac:dyDescent="0.25">
      <c r="A30" s="98" t="str">
        <f>IF(Data!W2=0,"Druh příjmu 65)*        �","Druh příjmu 65)*")</f>
        <v>Druh příjmu 65)*</v>
      </c>
      <c r="B30" s="240" t="s">
        <v>73</v>
      </c>
      <c r="C30" s="241"/>
    </row>
    <row r="31" spans="1:11" x14ac:dyDescent="0.25">
      <c r="A31" s="116" t="s">
        <v>4</v>
      </c>
      <c r="B31" s="101"/>
      <c r="C31" s="91"/>
    </row>
    <row r="32" spans="1:11" x14ac:dyDescent="0.25">
      <c r="A32" s="98" t="s">
        <v>141</v>
      </c>
      <c r="B32" s="230"/>
      <c r="C32" s="15"/>
    </row>
    <row r="33" spans="1:3" x14ac:dyDescent="0.25">
      <c r="A33" s="145" t="s">
        <v>142</v>
      </c>
      <c r="B33" s="105"/>
      <c r="C33" s="34"/>
    </row>
    <row r="34" spans="1:3" x14ac:dyDescent="0.25">
      <c r="A34" s="118" t="s">
        <v>143</v>
      </c>
      <c r="B34" s="246"/>
      <c r="C34" s="18"/>
    </row>
    <row r="35" spans="1:3" x14ac:dyDescent="0.25">
      <c r="A35" s="60" t="s">
        <v>144</v>
      </c>
      <c r="B35" s="97"/>
      <c r="C35" s="98"/>
    </row>
    <row r="36" spans="1:3" x14ac:dyDescent="0.25">
      <c r="A36" s="17" t="s">
        <v>117</v>
      </c>
      <c r="B36" s="101"/>
      <c r="C36" s="13"/>
    </row>
    <row r="37" spans="1:3" x14ac:dyDescent="0.25">
      <c r="A37" s="152" t="s">
        <v>150</v>
      </c>
      <c r="B37" s="101"/>
      <c r="C37" s="13"/>
    </row>
    <row r="38" spans="1:3" ht="15.75" thickBot="1" x14ac:dyDescent="0.3">
      <c r="A38" s="167" t="s">
        <v>124</v>
      </c>
      <c r="B38" s="160"/>
      <c r="C38" s="168"/>
    </row>
    <row r="39" spans="1:3" ht="15.75" thickTop="1" x14ac:dyDescent="0.25">
      <c r="A39" s="98" t="str">
        <f>IF(Data!W2=0,"Druh příjmu 65)*        �","Druh příjmu 65)*")</f>
        <v>Druh příjmu 65)*</v>
      </c>
      <c r="B39" s="240" t="s">
        <v>73</v>
      </c>
      <c r="C39" s="241"/>
    </row>
    <row r="40" spans="1:3" x14ac:dyDescent="0.25">
      <c r="A40" s="116" t="s">
        <v>4</v>
      </c>
      <c r="B40" s="101"/>
      <c r="C40" s="91"/>
    </row>
    <row r="41" spans="1:3" x14ac:dyDescent="0.25">
      <c r="A41" s="98" t="s">
        <v>141</v>
      </c>
      <c r="B41" s="230"/>
      <c r="C41" s="15"/>
    </row>
    <row r="42" spans="1:3" x14ac:dyDescent="0.25">
      <c r="A42" s="145" t="s">
        <v>142</v>
      </c>
      <c r="B42" s="105"/>
      <c r="C42" s="34"/>
    </row>
    <row r="43" spans="1:3" x14ac:dyDescent="0.25">
      <c r="A43" s="118" t="s">
        <v>143</v>
      </c>
      <c r="B43" s="246"/>
      <c r="C43" s="18"/>
    </row>
    <row r="44" spans="1:3" x14ac:dyDescent="0.25">
      <c r="A44" s="60" t="s">
        <v>144</v>
      </c>
      <c r="B44" s="97"/>
      <c r="C44" s="98"/>
    </row>
    <row r="45" spans="1:3" x14ac:dyDescent="0.25">
      <c r="A45" s="17" t="s">
        <v>117</v>
      </c>
      <c r="B45" s="101"/>
      <c r="C45" s="13"/>
    </row>
    <row r="46" spans="1:3" x14ac:dyDescent="0.25">
      <c r="A46" s="152" t="s">
        <v>150</v>
      </c>
      <c r="B46" s="101"/>
      <c r="C46" s="13"/>
    </row>
    <row r="47" spans="1:3" ht="15.75" thickBot="1" x14ac:dyDescent="0.3">
      <c r="A47" s="167" t="s">
        <v>124</v>
      </c>
      <c r="B47" s="160"/>
      <c r="C47" s="168"/>
    </row>
    <row r="48" spans="1:3" ht="15.75" thickTop="1" x14ac:dyDescent="0.25">
      <c r="A48" s="98" t="str">
        <f>IF(Data!W2=0,"Druh příjmu 65)*        �","Druh příjmu 65)*")</f>
        <v>Druh příjmu 65)*</v>
      </c>
      <c r="B48" s="101" t="s">
        <v>73</v>
      </c>
      <c r="C48" s="14"/>
    </row>
    <row r="49" spans="1:3" x14ac:dyDescent="0.25">
      <c r="A49" s="116" t="s">
        <v>4</v>
      </c>
      <c r="B49" s="101"/>
      <c r="C49" s="91"/>
    </row>
    <row r="50" spans="1:3" x14ac:dyDescent="0.25">
      <c r="A50" s="98" t="s">
        <v>141</v>
      </c>
      <c r="B50" s="230"/>
      <c r="C50" s="15"/>
    </row>
    <row r="51" spans="1:3" x14ac:dyDescent="0.25">
      <c r="A51" s="145" t="s">
        <v>142</v>
      </c>
      <c r="B51" s="105"/>
      <c r="C51" s="34"/>
    </row>
    <row r="52" spans="1:3" x14ac:dyDescent="0.25">
      <c r="A52" s="118" t="s">
        <v>143</v>
      </c>
      <c r="B52" s="246"/>
      <c r="C52" s="18"/>
    </row>
    <row r="53" spans="1:3" x14ac:dyDescent="0.25">
      <c r="A53" s="60" t="s">
        <v>144</v>
      </c>
      <c r="B53" s="97"/>
      <c r="C53" s="98"/>
    </row>
    <row r="54" spans="1:3" x14ac:dyDescent="0.25">
      <c r="A54" s="17" t="s">
        <v>117</v>
      </c>
      <c r="B54" s="101"/>
      <c r="C54" s="13"/>
    </row>
    <row r="55" spans="1:3" x14ac:dyDescent="0.25">
      <c r="A55" s="152" t="s">
        <v>150</v>
      </c>
      <c r="B55" s="101"/>
      <c r="C55" s="13"/>
    </row>
    <row r="56" spans="1:3" ht="15.75" thickBot="1" x14ac:dyDescent="0.3">
      <c r="A56" s="167" t="s">
        <v>124</v>
      </c>
      <c r="B56" s="153"/>
      <c r="C56" s="13"/>
    </row>
    <row r="57" spans="1:3" ht="15.75" thickTop="1" x14ac:dyDescent="0.25">
      <c r="A57" s="98" t="str">
        <f>IF(Data!W2=0,"Druh příjmu 65)*        �","Druh příjmu 65)*")</f>
        <v>Druh příjmu 65)*</v>
      </c>
      <c r="B57" s="240" t="s">
        <v>73</v>
      </c>
      <c r="C57" s="241"/>
    </row>
    <row r="58" spans="1:3" x14ac:dyDescent="0.25">
      <c r="A58" s="17" t="s">
        <v>4</v>
      </c>
      <c r="B58" s="101"/>
      <c r="C58" s="91"/>
    </row>
    <row r="59" spans="1:3" x14ac:dyDescent="0.25">
      <c r="A59" s="55" t="s">
        <v>141</v>
      </c>
      <c r="B59" s="230"/>
      <c r="C59" s="15"/>
    </row>
    <row r="60" spans="1:3" x14ac:dyDescent="0.25">
      <c r="A60" s="188" t="s">
        <v>142</v>
      </c>
      <c r="B60" s="105"/>
      <c r="C60" s="34"/>
    </row>
    <row r="61" spans="1:3" x14ac:dyDescent="0.25">
      <c r="A61" s="114" t="s">
        <v>143</v>
      </c>
      <c r="B61" s="246"/>
      <c r="C61" s="18"/>
    </row>
    <row r="62" spans="1:3" x14ac:dyDescent="0.25">
      <c r="A62" s="60" t="s">
        <v>144</v>
      </c>
      <c r="B62" s="97"/>
      <c r="C62" s="98"/>
    </row>
    <row r="63" spans="1:3" x14ac:dyDescent="0.25">
      <c r="A63" s="17" t="s">
        <v>117</v>
      </c>
      <c r="B63" s="101"/>
      <c r="C63" s="13"/>
    </row>
    <row r="64" spans="1:3" x14ac:dyDescent="0.25">
      <c r="A64" s="152" t="s">
        <v>150</v>
      </c>
      <c r="B64" s="101"/>
      <c r="C64" s="13"/>
    </row>
    <row r="65" spans="1:3" ht="15.75" thickBot="1" x14ac:dyDescent="0.3">
      <c r="A65" s="167" t="s">
        <v>124</v>
      </c>
      <c r="B65" s="153"/>
      <c r="C65" s="13"/>
    </row>
    <row r="66" spans="1:3" ht="15.75" thickTop="1" x14ac:dyDescent="0.25">
      <c r="A66" s="98" t="str">
        <f>IF(Data!W2=0,"Druh příjmu 65)*        �","Druh příjmu 65)*")</f>
        <v>Druh příjmu 65)*</v>
      </c>
      <c r="B66" s="240" t="s">
        <v>73</v>
      </c>
      <c r="C66" s="241"/>
    </row>
    <row r="67" spans="1:3" x14ac:dyDescent="0.25">
      <c r="A67" s="116" t="s">
        <v>4</v>
      </c>
      <c r="B67" s="101"/>
      <c r="C67" s="91"/>
    </row>
    <row r="68" spans="1:3" x14ac:dyDescent="0.25">
      <c r="A68" s="98" t="s">
        <v>141</v>
      </c>
      <c r="B68" s="230"/>
      <c r="C68" s="15"/>
    </row>
    <row r="69" spans="1:3" x14ac:dyDescent="0.25">
      <c r="A69" s="145" t="s">
        <v>142</v>
      </c>
      <c r="B69" s="105"/>
      <c r="C69" s="34"/>
    </row>
    <row r="70" spans="1:3" x14ac:dyDescent="0.25">
      <c r="A70" s="118" t="s">
        <v>143</v>
      </c>
      <c r="B70" s="246"/>
      <c r="C70" s="18"/>
    </row>
    <row r="71" spans="1:3" x14ac:dyDescent="0.25">
      <c r="A71" s="60" t="s">
        <v>144</v>
      </c>
      <c r="B71" s="97"/>
      <c r="C71" s="98"/>
    </row>
    <row r="72" spans="1:3" x14ac:dyDescent="0.25">
      <c r="A72" s="17" t="s">
        <v>117</v>
      </c>
      <c r="B72" s="101"/>
      <c r="C72" s="13"/>
    </row>
    <row r="73" spans="1:3" x14ac:dyDescent="0.25">
      <c r="A73" s="152" t="s">
        <v>150</v>
      </c>
      <c r="B73" s="101"/>
      <c r="C73" s="13"/>
    </row>
    <row r="74" spans="1:3" ht="15.75" thickBot="1" x14ac:dyDescent="0.3">
      <c r="A74" s="167" t="s">
        <v>124</v>
      </c>
      <c r="B74" s="160"/>
      <c r="C74" s="168"/>
    </row>
    <row r="75" spans="1:3" ht="15.75" thickTop="1" x14ac:dyDescent="0.25">
      <c r="A75" s="98" t="str">
        <f>IF(Data!W2=0,"Druh příjmu 65)*        �","Druh příjmu 65)*")</f>
        <v>Druh příjmu 65)*</v>
      </c>
      <c r="B75" s="104" t="s">
        <v>73</v>
      </c>
      <c r="C75" s="149"/>
    </row>
    <row r="76" spans="1:3" x14ac:dyDescent="0.25">
      <c r="A76" s="116" t="s">
        <v>4</v>
      </c>
      <c r="B76" s="101"/>
      <c r="C76" s="91"/>
    </row>
    <row r="77" spans="1:3" x14ac:dyDescent="0.25">
      <c r="A77" s="98" t="s">
        <v>141</v>
      </c>
      <c r="B77" s="230"/>
      <c r="C77" s="15"/>
    </row>
    <row r="78" spans="1:3" x14ac:dyDescent="0.25">
      <c r="A78" s="145" t="s">
        <v>142</v>
      </c>
      <c r="B78" s="105"/>
      <c r="C78" s="34"/>
    </row>
    <row r="79" spans="1:3" x14ac:dyDescent="0.25">
      <c r="A79" s="118" t="s">
        <v>143</v>
      </c>
      <c r="B79" s="246"/>
      <c r="C79" s="18"/>
    </row>
    <row r="80" spans="1:3" x14ac:dyDescent="0.25">
      <c r="A80" s="60" t="s">
        <v>144</v>
      </c>
      <c r="B80" s="97"/>
      <c r="C80" s="98"/>
    </row>
    <row r="81" spans="1:3" x14ac:dyDescent="0.25">
      <c r="A81" s="17" t="s">
        <v>117</v>
      </c>
      <c r="B81" s="101"/>
      <c r="C81" s="13"/>
    </row>
    <row r="82" spans="1:3" x14ac:dyDescent="0.25">
      <c r="A82" s="152" t="s">
        <v>150</v>
      </c>
      <c r="B82" s="101"/>
      <c r="C82" s="13"/>
    </row>
    <row r="83" spans="1:3" ht="15.75" thickBot="1" x14ac:dyDescent="0.3">
      <c r="A83" s="167" t="s">
        <v>124</v>
      </c>
      <c r="B83" s="160"/>
      <c r="C83" s="168"/>
    </row>
    <row r="84" spans="1:3" ht="15.75" thickTop="1" x14ac:dyDescent="0.25">
      <c r="A84" s="55"/>
      <c r="B84" s="363"/>
      <c r="C84" s="13"/>
    </row>
    <row r="85" spans="1:3" x14ac:dyDescent="0.25">
      <c r="A85" s="55" t="s">
        <v>115</v>
      </c>
      <c r="B85" s="364"/>
      <c r="C85" s="13"/>
    </row>
    <row r="86" spans="1:3" x14ac:dyDescent="0.25">
      <c r="A86" s="55"/>
      <c r="B86" s="363"/>
      <c r="C86" s="13"/>
    </row>
    <row r="87" spans="1:3" x14ac:dyDescent="0.25">
      <c r="A87" s="55"/>
      <c r="B87" s="363"/>
      <c r="C87" s="13"/>
    </row>
    <row r="88" spans="1:3" x14ac:dyDescent="0.25">
      <c r="A88" s="98" t="str">
        <f>IF(Data!W2=0,"Druh příjmu 65)*        �","Druh příjmu 65)*")</f>
        <v>Druh příjmu 65)*</v>
      </c>
      <c r="B88" s="101" t="s">
        <v>73</v>
      </c>
      <c r="C88" s="14"/>
    </row>
    <row r="89" spans="1:3" x14ac:dyDescent="0.25">
      <c r="A89" s="116" t="s">
        <v>4</v>
      </c>
      <c r="B89" s="101"/>
      <c r="C89" s="91"/>
    </row>
    <row r="90" spans="1:3" x14ac:dyDescent="0.25">
      <c r="A90" s="98" t="s">
        <v>141</v>
      </c>
      <c r="B90" s="230"/>
      <c r="C90" s="15"/>
    </row>
    <row r="91" spans="1:3" x14ac:dyDescent="0.25">
      <c r="A91" s="145" t="s">
        <v>142</v>
      </c>
      <c r="B91" s="105"/>
      <c r="C91" s="34"/>
    </row>
    <row r="92" spans="1:3" x14ac:dyDescent="0.25">
      <c r="A92" s="118" t="s">
        <v>143</v>
      </c>
      <c r="B92" s="246"/>
      <c r="C92" s="18"/>
    </row>
    <row r="93" spans="1:3" x14ac:dyDescent="0.25">
      <c r="A93" s="60" t="s">
        <v>144</v>
      </c>
      <c r="B93" s="97"/>
      <c r="C93" s="98"/>
    </row>
    <row r="94" spans="1:3" x14ac:dyDescent="0.25">
      <c r="A94" s="17" t="s">
        <v>117</v>
      </c>
      <c r="B94" s="101"/>
      <c r="C94" s="13"/>
    </row>
    <row r="95" spans="1:3" x14ac:dyDescent="0.25">
      <c r="A95" s="152" t="s">
        <v>150</v>
      </c>
      <c r="B95" s="101"/>
      <c r="C95" s="13"/>
    </row>
    <row r="96" spans="1:3" ht="15.75" thickBot="1" x14ac:dyDescent="0.3">
      <c r="A96" s="55" t="s">
        <v>124</v>
      </c>
      <c r="B96" s="153"/>
      <c r="C96" s="13"/>
    </row>
    <row r="97" spans="1:3" ht="15.75" thickTop="1" x14ac:dyDescent="0.25">
      <c r="A97" s="242" t="str">
        <f>IF(Data!W2=0,"Druh příjmu 65)*        �","Druh příjmu 65)*")</f>
        <v>Druh příjmu 65)*</v>
      </c>
      <c r="B97" s="240" t="s">
        <v>73</v>
      </c>
      <c r="C97" s="241"/>
    </row>
    <row r="98" spans="1:3" x14ac:dyDescent="0.25">
      <c r="A98" s="17" t="s">
        <v>4</v>
      </c>
      <c r="B98" s="101"/>
      <c r="C98" s="91"/>
    </row>
    <row r="99" spans="1:3" x14ac:dyDescent="0.25">
      <c r="A99" s="55" t="s">
        <v>141</v>
      </c>
      <c r="B99" s="230"/>
      <c r="C99" s="15"/>
    </row>
    <row r="100" spans="1:3" x14ac:dyDescent="0.25">
      <c r="A100" s="188" t="s">
        <v>142</v>
      </c>
      <c r="B100" s="105"/>
      <c r="C100" s="34"/>
    </row>
    <row r="101" spans="1:3" x14ac:dyDescent="0.25">
      <c r="A101" s="114" t="s">
        <v>143</v>
      </c>
      <c r="B101" s="246"/>
      <c r="C101" s="18"/>
    </row>
    <row r="102" spans="1:3" x14ac:dyDescent="0.25">
      <c r="A102" s="60" t="s">
        <v>144</v>
      </c>
      <c r="B102" s="97"/>
      <c r="C102" s="98"/>
    </row>
    <row r="103" spans="1:3" x14ac:dyDescent="0.25">
      <c r="A103" s="17" t="s">
        <v>117</v>
      </c>
      <c r="B103" s="101"/>
      <c r="C103" s="13"/>
    </row>
    <row r="104" spans="1:3" x14ac:dyDescent="0.25">
      <c r="A104" s="152" t="s">
        <v>150</v>
      </c>
      <c r="B104" s="101"/>
      <c r="C104" s="13"/>
    </row>
    <row r="105" spans="1:3" ht="15.75" thickBot="1" x14ac:dyDescent="0.3">
      <c r="A105" s="55" t="s">
        <v>124</v>
      </c>
      <c r="B105" s="153"/>
      <c r="C105" s="13"/>
    </row>
    <row r="106" spans="1:3" ht="15.75" thickTop="1" x14ac:dyDescent="0.25">
      <c r="A106" s="239" t="str">
        <f>IF(Data!W2=0,"Druh příjmu 65)*        �","Druh příjmu 65)*")</f>
        <v>Druh příjmu 65)*</v>
      </c>
      <c r="B106" s="240" t="s">
        <v>73</v>
      </c>
      <c r="C106" s="241"/>
    </row>
    <row r="107" spans="1:3" x14ac:dyDescent="0.25">
      <c r="A107" s="116" t="s">
        <v>4</v>
      </c>
      <c r="B107" s="101"/>
      <c r="C107" s="91"/>
    </row>
    <row r="108" spans="1:3" ht="15" customHeight="1" x14ac:dyDescent="0.25">
      <c r="A108" s="98" t="s">
        <v>141</v>
      </c>
      <c r="B108" s="230"/>
      <c r="C108" s="15"/>
    </row>
    <row r="109" spans="1:3" x14ac:dyDescent="0.25">
      <c r="A109" s="145" t="s">
        <v>142</v>
      </c>
      <c r="B109" s="105"/>
      <c r="C109" s="34"/>
    </row>
    <row r="110" spans="1:3" x14ac:dyDescent="0.25">
      <c r="A110" s="118" t="s">
        <v>143</v>
      </c>
      <c r="B110" s="246"/>
      <c r="C110" s="18"/>
    </row>
    <row r="111" spans="1:3" x14ac:dyDescent="0.25">
      <c r="A111" s="60" t="s">
        <v>144</v>
      </c>
      <c r="B111" s="97"/>
      <c r="C111" s="98"/>
    </row>
    <row r="112" spans="1:3" x14ac:dyDescent="0.25">
      <c r="A112" s="17" t="s">
        <v>117</v>
      </c>
      <c r="B112" s="101"/>
      <c r="C112" s="13"/>
    </row>
    <row r="113" spans="1:3" x14ac:dyDescent="0.25">
      <c r="A113" s="152" t="s">
        <v>150</v>
      </c>
      <c r="B113" s="101"/>
      <c r="C113" s="13"/>
    </row>
    <row r="114" spans="1:3" ht="15.75" thickBot="1" x14ac:dyDescent="0.3">
      <c r="A114" s="167" t="s">
        <v>124</v>
      </c>
      <c r="B114" s="160"/>
      <c r="C114" s="168"/>
    </row>
    <row r="115" spans="1:3" ht="15.75" thickTop="1" x14ac:dyDescent="0.25">
      <c r="A115" s="98" t="str">
        <f>IF(Data!W2=0,"Druh příjmu 65)*        �","Druh příjmu 65)*")</f>
        <v>Druh příjmu 65)*</v>
      </c>
      <c r="B115" s="104" t="s">
        <v>73</v>
      </c>
      <c r="C115" s="149"/>
    </row>
    <row r="116" spans="1:3" x14ac:dyDescent="0.25">
      <c r="A116" s="116" t="s">
        <v>4</v>
      </c>
      <c r="B116" s="101"/>
      <c r="C116" s="91"/>
    </row>
    <row r="117" spans="1:3" x14ac:dyDescent="0.25">
      <c r="A117" s="98" t="s">
        <v>141</v>
      </c>
      <c r="B117" s="230"/>
      <c r="C117" s="15"/>
    </row>
    <row r="118" spans="1:3" x14ac:dyDescent="0.25">
      <c r="A118" s="145" t="s">
        <v>142</v>
      </c>
      <c r="B118" s="105"/>
      <c r="C118" s="34"/>
    </row>
    <row r="119" spans="1:3" x14ac:dyDescent="0.25">
      <c r="A119" s="118" t="s">
        <v>143</v>
      </c>
      <c r="B119" s="246"/>
      <c r="C119" s="18"/>
    </row>
    <row r="120" spans="1:3" x14ac:dyDescent="0.25">
      <c r="A120" s="60" t="s">
        <v>144</v>
      </c>
      <c r="B120" s="97"/>
      <c r="C120" s="98"/>
    </row>
    <row r="121" spans="1:3" x14ac:dyDescent="0.25">
      <c r="A121" s="17" t="s">
        <v>117</v>
      </c>
      <c r="B121" s="101"/>
      <c r="C121" s="13"/>
    </row>
    <row r="122" spans="1:3" x14ac:dyDescent="0.25">
      <c r="A122" s="152" t="s">
        <v>150</v>
      </c>
      <c r="B122" s="101"/>
      <c r="C122" s="13"/>
    </row>
    <row r="123" spans="1:3" ht="15.75" thickBot="1" x14ac:dyDescent="0.3">
      <c r="A123" s="167" t="s">
        <v>124</v>
      </c>
      <c r="B123" s="160"/>
      <c r="C123" s="168"/>
    </row>
    <row r="124" spans="1:3" ht="15.75" thickTop="1" x14ac:dyDescent="0.25">
      <c r="A124" s="98" t="str">
        <f>IF(Data!W2=0,"Druh příjmu 65)*        �","Druh příjmu 65)*")</f>
        <v>Druh příjmu 65)*</v>
      </c>
      <c r="B124" s="101" t="s">
        <v>73</v>
      </c>
      <c r="C124" s="14"/>
    </row>
    <row r="125" spans="1:3" x14ac:dyDescent="0.25">
      <c r="A125" s="116" t="s">
        <v>4</v>
      </c>
      <c r="B125" s="101"/>
      <c r="C125" s="91"/>
    </row>
    <row r="126" spans="1:3" x14ac:dyDescent="0.25">
      <c r="A126" s="98" t="s">
        <v>141</v>
      </c>
      <c r="B126" s="230"/>
      <c r="C126" s="15"/>
    </row>
    <row r="127" spans="1:3" x14ac:dyDescent="0.25">
      <c r="A127" s="145" t="s">
        <v>142</v>
      </c>
      <c r="B127" s="105"/>
      <c r="C127" s="34"/>
    </row>
    <row r="128" spans="1:3" x14ac:dyDescent="0.25">
      <c r="A128" s="118" t="s">
        <v>143</v>
      </c>
      <c r="B128" s="246"/>
      <c r="C128" s="18"/>
    </row>
    <row r="129" spans="1:3" x14ac:dyDescent="0.25">
      <c r="A129" s="60" t="s">
        <v>144</v>
      </c>
      <c r="B129" s="97"/>
      <c r="C129" s="98"/>
    </row>
    <row r="130" spans="1:3" x14ac:dyDescent="0.25">
      <c r="A130" s="17" t="s">
        <v>117</v>
      </c>
      <c r="B130" s="101"/>
      <c r="C130" s="13"/>
    </row>
    <row r="131" spans="1:3" x14ac:dyDescent="0.25">
      <c r="A131" s="152" t="s">
        <v>150</v>
      </c>
      <c r="B131" s="101"/>
      <c r="C131" s="13"/>
    </row>
    <row r="132" spans="1:3" ht="15.75" thickBot="1" x14ac:dyDescent="0.3">
      <c r="A132" s="55" t="s">
        <v>124</v>
      </c>
      <c r="B132" s="153"/>
      <c r="C132" s="13"/>
    </row>
    <row r="133" spans="1:3" ht="15.75" thickTop="1" x14ac:dyDescent="0.25">
      <c r="A133" s="242" t="str">
        <f>IF(Data!W2=0,"Druh příjmu 65)*        �","Druh příjmu 65)*")</f>
        <v>Druh příjmu 65)*</v>
      </c>
      <c r="B133" s="240" t="s">
        <v>73</v>
      </c>
      <c r="C133" s="241"/>
    </row>
    <row r="134" spans="1:3" x14ac:dyDescent="0.25">
      <c r="A134" s="17" t="s">
        <v>4</v>
      </c>
      <c r="B134" s="101"/>
      <c r="C134" s="91"/>
    </row>
    <row r="135" spans="1:3" x14ac:dyDescent="0.25">
      <c r="A135" s="55" t="s">
        <v>141</v>
      </c>
      <c r="B135" s="230"/>
      <c r="C135" s="15"/>
    </row>
    <row r="136" spans="1:3" x14ac:dyDescent="0.25">
      <c r="A136" s="188" t="s">
        <v>142</v>
      </c>
      <c r="B136" s="105"/>
      <c r="C136" s="34"/>
    </row>
    <row r="137" spans="1:3" x14ac:dyDescent="0.25">
      <c r="A137" s="114" t="s">
        <v>143</v>
      </c>
      <c r="B137" s="246"/>
      <c r="C137" s="18"/>
    </row>
    <row r="138" spans="1:3" x14ac:dyDescent="0.25">
      <c r="A138" s="60" t="s">
        <v>144</v>
      </c>
      <c r="B138" s="97"/>
      <c r="C138" s="98"/>
    </row>
    <row r="139" spans="1:3" x14ac:dyDescent="0.25">
      <c r="A139" s="17" t="s">
        <v>117</v>
      </c>
      <c r="B139" s="101"/>
      <c r="C139" s="13"/>
    </row>
    <row r="140" spans="1:3" x14ac:dyDescent="0.25">
      <c r="A140" s="152" t="s">
        <v>150</v>
      </c>
      <c r="B140" s="101"/>
      <c r="C140" s="13"/>
    </row>
    <row r="141" spans="1:3" ht="15.75" thickBot="1" x14ac:dyDescent="0.3">
      <c r="A141" s="55" t="s">
        <v>124</v>
      </c>
      <c r="B141" s="153"/>
      <c r="C141" s="13"/>
    </row>
    <row r="142" spans="1:3" ht="15.75" thickTop="1" x14ac:dyDescent="0.25">
      <c r="A142" s="239" t="str">
        <f>IF(Data!W2=0,"Druh příjmu 65)*        �","Druh příjmu 65)*")</f>
        <v>Druh příjmu 65)*</v>
      </c>
      <c r="B142" s="240" t="s">
        <v>73</v>
      </c>
      <c r="C142" s="241"/>
    </row>
    <row r="143" spans="1:3" x14ac:dyDescent="0.25">
      <c r="A143" s="116" t="s">
        <v>4</v>
      </c>
      <c r="B143" s="101"/>
      <c r="C143" s="91"/>
    </row>
    <row r="144" spans="1:3" x14ac:dyDescent="0.25">
      <c r="A144" s="98" t="s">
        <v>141</v>
      </c>
      <c r="B144" s="230"/>
      <c r="C144" s="15"/>
    </row>
    <row r="145" spans="1:3" x14ac:dyDescent="0.25">
      <c r="A145" s="145" t="s">
        <v>142</v>
      </c>
      <c r="B145" s="105"/>
      <c r="C145" s="34"/>
    </row>
    <row r="146" spans="1:3" x14ac:dyDescent="0.25">
      <c r="A146" s="118" t="s">
        <v>143</v>
      </c>
      <c r="B146" s="246"/>
      <c r="C146" s="18"/>
    </row>
    <row r="147" spans="1:3" x14ac:dyDescent="0.25">
      <c r="A147" s="60" t="s">
        <v>144</v>
      </c>
      <c r="B147" s="97"/>
      <c r="C147" s="98"/>
    </row>
    <row r="148" spans="1:3" x14ac:dyDescent="0.25">
      <c r="A148" s="17" t="s">
        <v>117</v>
      </c>
      <c r="B148" s="101"/>
      <c r="C148" s="13"/>
    </row>
    <row r="149" spans="1:3" x14ac:dyDescent="0.25">
      <c r="A149" s="152" t="s">
        <v>150</v>
      </c>
      <c r="B149" s="101"/>
      <c r="C149" s="13"/>
    </row>
    <row r="150" spans="1:3" ht="15.75" thickBot="1" x14ac:dyDescent="0.3">
      <c r="A150" s="167" t="s">
        <v>124</v>
      </c>
      <c r="B150" s="160"/>
      <c r="C150" s="168"/>
    </row>
    <row r="151" spans="1:3" ht="15.75" thickTop="1" x14ac:dyDescent="0.25">
      <c r="A151" s="98" t="str">
        <f>IF(Data!W2=0,"Druh příjmu 65)*        �","Druh příjmu 65)*")</f>
        <v>Druh příjmu 65)*</v>
      </c>
      <c r="B151" s="104" t="s">
        <v>73</v>
      </c>
      <c r="C151" s="149"/>
    </row>
    <row r="152" spans="1:3" x14ac:dyDescent="0.25">
      <c r="A152" s="116" t="s">
        <v>4</v>
      </c>
      <c r="B152" s="101"/>
      <c r="C152" s="91"/>
    </row>
    <row r="153" spans="1:3" x14ac:dyDescent="0.25">
      <c r="A153" s="98" t="s">
        <v>141</v>
      </c>
      <c r="B153" s="230"/>
      <c r="C153" s="15"/>
    </row>
    <row r="154" spans="1:3" x14ac:dyDescent="0.25">
      <c r="A154" s="145" t="s">
        <v>142</v>
      </c>
      <c r="B154" s="105"/>
      <c r="C154" s="34"/>
    </row>
    <row r="155" spans="1:3" x14ac:dyDescent="0.25">
      <c r="A155" s="118" t="s">
        <v>143</v>
      </c>
      <c r="B155" s="246"/>
      <c r="C155" s="18"/>
    </row>
    <row r="156" spans="1:3" x14ac:dyDescent="0.25">
      <c r="A156" s="60" t="s">
        <v>144</v>
      </c>
      <c r="B156" s="97"/>
      <c r="C156" s="98"/>
    </row>
    <row r="157" spans="1:3" x14ac:dyDescent="0.25">
      <c r="A157" s="17" t="s">
        <v>117</v>
      </c>
      <c r="B157" s="101"/>
      <c r="C157" s="13"/>
    </row>
    <row r="158" spans="1:3" x14ac:dyDescent="0.25">
      <c r="A158" s="152" t="s">
        <v>150</v>
      </c>
      <c r="B158" s="101"/>
      <c r="C158" s="13"/>
    </row>
    <row r="159" spans="1:3" ht="15.75" thickBot="1" x14ac:dyDescent="0.3">
      <c r="A159" s="167" t="s">
        <v>124</v>
      </c>
      <c r="B159" s="160"/>
      <c r="C159" s="168"/>
    </row>
    <row r="160" spans="1:3" ht="15.75" thickTop="1" x14ac:dyDescent="0.25"/>
    <row r="161" spans="1:2" x14ac:dyDescent="0.25">
      <c r="A161" s="378" t="s">
        <v>115</v>
      </c>
      <c r="B161" s="390"/>
    </row>
  </sheetData>
  <sheetProtection algorithmName="SHA-512" hashValue="sTRrqrLIwqIv7TZvIuznFAszEJl0ehEGc7NlnCJ5+NiUXhZ9scwIzgAL/xRTV7aoLq9gaerI73B39lizdqoDTQ==" saltValue="7arCbt+6KZSKQiipvegEBg==" spinCount="100000" sheet="1" objects="1" scenarios="1"/>
  <mergeCells count="7">
    <mergeCell ref="A1:C1"/>
    <mergeCell ref="B3:C3"/>
    <mergeCell ref="B5:C5"/>
    <mergeCell ref="A9:C10"/>
    <mergeCell ref="B7:C7"/>
    <mergeCell ref="B8:C8"/>
    <mergeCell ref="B6:C6"/>
  </mergeCells>
  <conditionalFormatting sqref="C3:C5 A4:A6 B3:B6">
    <cfRule type="containsText" dxfId="15" priority="166" operator="containsText" text="Vyberte typ vlastnictví">
      <formula>NOT(ISERROR(SEARCH("Vyberte typ vlastnictví",A3)))</formula>
    </cfRule>
  </conditionalFormatting>
  <conditionalFormatting sqref="A143:C143 A142:B142 A144:B144 A134:C134 A133:B133 A135:B135 A125:C125 A124:B124 A126:B126 A152:C152 A151:B151 A153:B153 A107:C107 A106:B106 A108:B108 A98:C98 A97:B97 A99:B99 A89:C89 A88:B88 A90:B90 A116:C116 A115:B115 A117:B117 A67:C67 A68:B68 A58:C58 A59:B59 A49:C49 A50:B50 A48:B48 A57:B57 A66:B66 A76:C76 A77:B77 A75:B75 A31:C31 A32:B32 A22:C22 A23:B23 A12:B12 A14:B14 A13:C13 A40:C40 A41:B41 K1:K14 A21:B21 A30:B30 A39:B39">
    <cfRule type="containsText" dxfId="14" priority="222" operator="containsText" text="Vyberte druh příjmu">
      <formula>NOT(ISERROR(SEARCH("Vyberte druh příjmu",A1)))</formula>
    </cfRule>
  </conditionalFormatting>
  <conditionalFormatting sqref="K1:K21">
    <cfRule type="cellIs" dxfId="13" priority="54" operator="equal">
      <formula>#REF!</formula>
    </cfRule>
  </conditionalFormatting>
  <conditionalFormatting sqref="K1:K21">
    <cfRule type="cellIs" dxfId="12" priority="52" operator="equal">
      <formula>$N$15</formula>
    </cfRule>
  </conditionalFormatting>
  <conditionalFormatting sqref="B142 B133 B124 B151 B106 B97 B88 B115 B66 B57 B48 B75 B30 B21 B12 B39">
    <cfRule type="expression" dxfId="11" priority="55">
      <formula>$E$1=0</formula>
    </cfRule>
    <cfRule type="containsText" dxfId="10" priority="223" operator="containsText" text="Vyberte zdroj příjmu">
      <formula>NOT(ISERROR(SEARCH("Vyberte zdroj příjmu",B12)))</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evenHeader>&amp;L&amp;9strana č. &amp;P&amp;R&amp;9List č. 10 - Jakékoliv peněžité příjmy nebo jiné majetkové výhody a dary</evenHeader>
    <evenFooter>&amp;R&amp;8&amp;P</evenFooter>
    <firstFooter xml:space="preserve">&amp;R&amp;8&amp;P&amp;C </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K1" s="1"/>
    </row>
    <row r="2" spans="1:11" x14ac:dyDescent="0.25">
      <c r="K2" s="335"/>
    </row>
    <row r="3" spans="1:11" x14ac:dyDescent="0.25">
      <c r="A3" s="258" t="s">
        <v>326</v>
      </c>
      <c r="B3" s="509" t="s">
        <v>169</v>
      </c>
      <c r="C3" s="509"/>
      <c r="K3" s="1"/>
    </row>
    <row r="4" spans="1:11" x14ac:dyDescent="0.25">
      <c r="A4" s="137"/>
      <c r="B4" s="137" t="s">
        <v>82</v>
      </c>
      <c r="C4" s="139"/>
      <c r="K4" s="1"/>
    </row>
    <row r="5" spans="1:11" x14ac:dyDescent="0.25">
      <c r="A5" s="4" t="s">
        <v>170</v>
      </c>
      <c r="B5" s="512" t="str">
        <f>IF(Oznámení!B8="","",CONCATENATE(Oznámení!B8,", nar. ",TEXT(Oznámení!B9,"dd.mm.rrrr")))</f>
        <v/>
      </c>
      <c r="C5" s="513"/>
      <c r="K5" s="28"/>
    </row>
    <row r="6" spans="1:11" ht="15" customHeight="1" x14ac:dyDescent="0.25">
      <c r="A6" s="4" t="s">
        <v>171</v>
      </c>
      <c r="B6" s="512" t="str">
        <f>IF(Oznámení!B22="","",Oznámení!B22)</f>
        <v/>
      </c>
      <c r="C6" s="513"/>
      <c r="K6" s="8"/>
    </row>
    <row r="7" spans="1:11" ht="15" customHeight="1" x14ac:dyDescent="0.25">
      <c r="A7" s="4" t="s">
        <v>164</v>
      </c>
      <c r="B7" s="512" t="str">
        <f>IF(Data!W2=1,"Průběžné oznámení; řádné",IF(Data!W2=2,"Průběžné oznámení; doplnění",IF(Data!W2=0,"Průběžné oznámení;       ⃝   řádné              ⃝   doplnění")))</f>
        <v>Průběžné oznámení; řádné</v>
      </c>
      <c r="C7" s="513"/>
      <c r="K7" s="1"/>
    </row>
    <row r="8" spans="1:11" x14ac:dyDescent="0.25">
      <c r="A8" s="4" t="s">
        <v>165</v>
      </c>
      <c r="B8" s="514" t="str">
        <f>IF(Oznámení!B34="",CONCATENATE(TEXT(Oznámení!B32,"dd.mm.rrrr")),Oznámení!B34)</f>
        <v>1.1.2022 - 31.12.2022</v>
      </c>
      <c r="C8" s="515"/>
      <c r="K8" s="1"/>
    </row>
    <row r="9" spans="1:11" x14ac:dyDescent="0.25">
      <c r="A9" s="412" t="s">
        <v>125</v>
      </c>
      <c r="B9" s="413"/>
      <c r="C9" s="414"/>
      <c r="K9" s="8"/>
    </row>
    <row r="10" spans="1:11" x14ac:dyDescent="0.25">
      <c r="A10" s="415"/>
      <c r="B10" s="416"/>
      <c r="C10" s="417"/>
      <c r="K10" s="1"/>
    </row>
    <row r="11" spans="1:11" x14ac:dyDescent="0.25">
      <c r="A11" s="158"/>
      <c r="B11" s="244" t="s">
        <v>133</v>
      </c>
      <c r="C11" s="150"/>
      <c r="K11" s="1"/>
    </row>
    <row r="12" spans="1:11" x14ac:dyDescent="0.25">
      <c r="A12" s="98" t="str">
        <f>IF(Data!W2=0,"Druh příjmu 65)*        �","Druh příjmu 65)*")</f>
        <v>Druh příjmu 65)*</v>
      </c>
      <c r="B12" s="268" t="s">
        <v>73</v>
      </c>
      <c r="D12" s="334"/>
      <c r="K12" s="1"/>
    </row>
    <row r="13" spans="1:11" x14ac:dyDescent="0.25">
      <c r="A13" s="116" t="s">
        <v>4</v>
      </c>
      <c r="B13" s="101"/>
      <c r="C13" s="91"/>
      <c r="K13" s="1"/>
    </row>
    <row r="14" spans="1:11" x14ac:dyDescent="0.25">
      <c r="A14" s="98" t="s">
        <v>141</v>
      </c>
      <c r="B14" s="230"/>
      <c r="C14" s="15"/>
      <c r="K14" s="8"/>
    </row>
    <row r="15" spans="1:11" x14ac:dyDescent="0.25">
      <c r="A15" s="271" t="s">
        <v>156</v>
      </c>
      <c r="B15" s="101"/>
      <c r="C15" s="14"/>
      <c r="K15" s="1"/>
    </row>
    <row r="16" spans="1:11" ht="15.75" thickBot="1" x14ac:dyDescent="0.3">
      <c r="A16" s="194" t="s">
        <v>124</v>
      </c>
      <c r="B16" s="153"/>
      <c r="C16" s="13"/>
      <c r="K16" s="8"/>
    </row>
    <row r="17" spans="1:11" ht="15.75" thickTop="1" x14ac:dyDescent="0.25">
      <c r="A17" s="239" t="str">
        <f>IF(Data!W2=0,"Druh příjmu 65)*        �","Druh příjmu 65)*")</f>
        <v>Druh příjmu 65)*</v>
      </c>
      <c r="B17" s="240" t="s">
        <v>73</v>
      </c>
      <c r="C17" s="243"/>
      <c r="K17" s="43"/>
    </row>
    <row r="18" spans="1:11" x14ac:dyDescent="0.25">
      <c r="A18" s="116" t="s">
        <v>4</v>
      </c>
      <c r="B18" s="101"/>
      <c r="C18" s="91"/>
      <c r="K18" s="1"/>
    </row>
    <row r="19" spans="1:11" x14ac:dyDescent="0.25">
      <c r="A19" s="98" t="s">
        <v>141</v>
      </c>
      <c r="B19" s="230"/>
      <c r="C19" s="15"/>
      <c r="K19" s="1"/>
    </row>
    <row r="20" spans="1:11" x14ac:dyDescent="0.25">
      <c r="A20" s="116" t="s">
        <v>156</v>
      </c>
      <c r="B20" s="101"/>
      <c r="C20" s="14"/>
      <c r="K20" s="1"/>
    </row>
    <row r="21" spans="1:11" ht="15.75" thickBot="1" x14ac:dyDescent="0.3">
      <c r="A21" s="194" t="s">
        <v>124</v>
      </c>
      <c r="B21" s="153"/>
      <c r="C21" s="13"/>
      <c r="K21" s="1"/>
    </row>
    <row r="22" spans="1:11" ht="15.75" thickTop="1" x14ac:dyDescent="0.25">
      <c r="A22" s="239" t="str">
        <f>IF(Data!W2=0,"Druh příjmu 65)*        �","Druh příjmu 65)*")</f>
        <v>Druh příjmu 65)*</v>
      </c>
      <c r="B22" s="240" t="s">
        <v>73</v>
      </c>
      <c r="C22" s="243"/>
    </row>
    <row r="23" spans="1:11" x14ac:dyDescent="0.25">
      <c r="A23" s="116" t="s">
        <v>4</v>
      </c>
      <c r="B23" s="101"/>
      <c r="C23" s="91"/>
    </row>
    <row r="24" spans="1:11" x14ac:dyDescent="0.25">
      <c r="A24" s="98" t="s">
        <v>141</v>
      </c>
      <c r="B24" s="230"/>
      <c r="C24" s="15"/>
    </row>
    <row r="25" spans="1:11" x14ac:dyDescent="0.25">
      <c r="A25" s="116" t="s">
        <v>156</v>
      </c>
      <c r="B25" s="101"/>
      <c r="C25" s="14"/>
    </row>
    <row r="26" spans="1:11" ht="15.75" thickBot="1" x14ac:dyDescent="0.3">
      <c r="A26" s="195" t="s">
        <v>124</v>
      </c>
      <c r="B26" s="153"/>
      <c r="C26" s="13"/>
    </row>
    <row r="27" spans="1:11" ht="15.75" thickTop="1" x14ac:dyDescent="0.25">
      <c r="A27" s="239" t="str">
        <f>IF(Data!W2=0,"Druh příjmu 65)*        �","Druh příjmu 65)*")</f>
        <v>Druh příjmu 65)*</v>
      </c>
      <c r="B27" s="240" t="s">
        <v>73</v>
      </c>
      <c r="C27" s="243"/>
    </row>
    <row r="28" spans="1:11" x14ac:dyDescent="0.25">
      <c r="A28" s="116" t="s">
        <v>4</v>
      </c>
      <c r="B28" s="101"/>
      <c r="C28" s="91"/>
    </row>
    <row r="29" spans="1:11" x14ac:dyDescent="0.25">
      <c r="A29" s="98" t="s">
        <v>141</v>
      </c>
      <c r="B29" s="230"/>
      <c r="C29" s="15"/>
    </row>
    <row r="30" spans="1:11" x14ac:dyDescent="0.25">
      <c r="A30" s="116" t="s">
        <v>156</v>
      </c>
      <c r="B30" s="101"/>
      <c r="C30" s="14"/>
    </row>
    <row r="31" spans="1:11" ht="15.75" thickBot="1" x14ac:dyDescent="0.3">
      <c r="A31" s="195" t="s">
        <v>124</v>
      </c>
      <c r="B31" s="153"/>
      <c r="C31" s="13"/>
    </row>
    <row r="32" spans="1:11" ht="15.75" thickTop="1" x14ac:dyDescent="0.25">
      <c r="A32" s="239" t="str">
        <f>IF(Data!W2=0,"Druh příjmu 65)*        �","Druh příjmu 65)*")</f>
        <v>Druh příjmu 65)*</v>
      </c>
      <c r="B32" s="240" t="s">
        <v>73</v>
      </c>
      <c r="C32" s="243"/>
    </row>
    <row r="33" spans="1:3" x14ac:dyDescent="0.25">
      <c r="A33" s="116" t="s">
        <v>4</v>
      </c>
      <c r="B33" s="101"/>
      <c r="C33" s="91"/>
    </row>
    <row r="34" spans="1:3" x14ac:dyDescent="0.25">
      <c r="A34" s="98" t="s">
        <v>141</v>
      </c>
      <c r="B34" s="230"/>
      <c r="C34" s="15"/>
    </row>
    <row r="35" spans="1:3" x14ac:dyDescent="0.25">
      <c r="A35" s="116" t="s">
        <v>156</v>
      </c>
      <c r="B35" s="101"/>
      <c r="C35" s="14"/>
    </row>
    <row r="36" spans="1:3" ht="15.75" thickBot="1" x14ac:dyDescent="0.3">
      <c r="A36" s="195" t="s">
        <v>124</v>
      </c>
      <c r="B36" s="153"/>
      <c r="C36" s="13"/>
    </row>
    <row r="37" spans="1:3" ht="15.75" thickTop="1" x14ac:dyDescent="0.25">
      <c r="A37" s="239" t="str">
        <f>IF(Data!W2=0,"Druh příjmu 65)*        �","Druh příjmu 65)*")</f>
        <v>Druh příjmu 65)*</v>
      </c>
      <c r="B37" s="240" t="s">
        <v>73</v>
      </c>
      <c r="C37" s="243"/>
    </row>
    <row r="38" spans="1:3" x14ac:dyDescent="0.25">
      <c r="A38" s="116" t="s">
        <v>4</v>
      </c>
      <c r="B38" s="101"/>
      <c r="C38" s="91"/>
    </row>
    <row r="39" spans="1:3" x14ac:dyDescent="0.25">
      <c r="A39" s="98" t="s">
        <v>141</v>
      </c>
      <c r="B39" s="230"/>
      <c r="C39" s="15"/>
    </row>
    <row r="40" spans="1:3" x14ac:dyDescent="0.25">
      <c r="A40" s="116" t="s">
        <v>156</v>
      </c>
      <c r="B40" s="101"/>
      <c r="C40" s="14"/>
    </row>
    <row r="41" spans="1:3" ht="15.75" thickBot="1" x14ac:dyDescent="0.3">
      <c r="A41" s="195" t="s">
        <v>124</v>
      </c>
      <c r="B41" s="160"/>
      <c r="C41" s="168"/>
    </row>
    <row r="42" spans="1:3" ht="15.75" thickTop="1" x14ac:dyDescent="0.25">
      <c r="A42" s="239" t="str">
        <f>IF(Data!W2=0,"Druh příjmu 65)*        �","Druh příjmu 65)*")</f>
        <v>Druh příjmu 65)*</v>
      </c>
      <c r="B42" s="240" t="s">
        <v>73</v>
      </c>
      <c r="C42" s="243"/>
    </row>
    <row r="43" spans="1:3" x14ac:dyDescent="0.25">
      <c r="A43" s="116" t="s">
        <v>4</v>
      </c>
      <c r="B43" s="101"/>
      <c r="C43" s="91"/>
    </row>
    <row r="44" spans="1:3" x14ac:dyDescent="0.25">
      <c r="A44" s="98" t="s">
        <v>141</v>
      </c>
      <c r="B44" s="230"/>
      <c r="C44" s="15"/>
    </row>
    <row r="45" spans="1:3" x14ac:dyDescent="0.25">
      <c r="A45" s="116" t="s">
        <v>156</v>
      </c>
      <c r="B45" s="101"/>
      <c r="C45" s="14"/>
    </row>
    <row r="46" spans="1:3" ht="15.75" thickBot="1" x14ac:dyDescent="0.3">
      <c r="A46" s="195" t="s">
        <v>124</v>
      </c>
      <c r="B46" s="160"/>
      <c r="C46" s="168"/>
    </row>
    <row r="47" spans="1:3" ht="15.75" thickTop="1" x14ac:dyDescent="0.25">
      <c r="A47" s="98" t="str">
        <f>IF(Data!W2=0,"Druh příjmu 65)*        �","Druh příjmu 65)*")</f>
        <v>Druh příjmu 65)*</v>
      </c>
      <c r="B47" s="101" t="s">
        <v>73</v>
      </c>
      <c r="C47" s="15"/>
    </row>
    <row r="48" spans="1:3" x14ac:dyDescent="0.25">
      <c r="A48" s="116" t="s">
        <v>4</v>
      </c>
      <c r="B48" s="104"/>
      <c r="C48" s="91"/>
    </row>
    <row r="49" spans="1:3" x14ac:dyDescent="0.25">
      <c r="A49" s="98" t="s">
        <v>141</v>
      </c>
      <c r="B49" s="230"/>
      <c r="C49" s="15"/>
    </row>
    <row r="50" spans="1:3" x14ac:dyDescent="0.25">
      <c r="A50" s="116" t="s">
        <v>156</v>
      </c>
      <c r="B50" s="101"/>
      <c r="C50" s="14"/>
    </row>
    <row r="51" spans="1:3" ht="15.75" thickBot="1" x14ac:dyDescent="0.3">
      <c r="A51" s="195" t="s">
        <v>124</v>
      </c>
      <c r="B51" s="160"/>
      <c r="C51" s="13"/>
    </row>
    <row r="52" spans="1:3" ht="15.75" thickTop="1" x14ac:dyDescent="0.25">
      <c r="A52" s="239" t="str">
        <f>IF(Data!W2=0,"Druh příjmu 65)*        �","Druh příjmu 65)*")</f>
        <v>Druh příjmu 65)*</v>
      </c>
      <c r="B52" s="240" t="s">
        <v>73</v>
      </c>
      <c r="C52" s="243"/>
    </row>
    <row r="53" spans="1:3" x14ac:dyDescent="0.25">
      <c r="A53" s="116" t="s">
        <v>4</v>
      </c>
      <c r="B53" s="101"/>
      <c r="C53" s="91"/>
    </row>
    <row r="54" spans="1:3" x14ac:dyDescent="0.25">
      <c r="A54" s="98" t="s">
        <v>141</v>
      </c>
      <c r="B54" s="230"/>
      <c r="C54" s="15"/>
    </row>
    <row r="55" spans="1:3" x14ac:dyDescent="0.25">
      <c r="A55" s="116" t="s">
        <v>156</v>
      </c>
      <c r="B55" s="101"/>
      <c r="C55" s="14"/>
    </row>
    <row r="56" spans="1:3" ht="15.75" thickBot="1" x14ac:dyDescent="0.3">
      <c r="A56" s="195" t="s">
        <v>124</v>
      </c>
      <c r="B56" s="153"/>
      <c r="C56" s="13"/>
    </row>
    <row r="57" spans="1:3" ht="15.75" thickTop="1" x14ac:dyDescent="0.25">
      <c r="A57" s="239" t="str">
        <f>IF(Data!W2=0,"Druh příjmu 65)*        �","Druh příjmu 65)*")</f>
        <v>Druh příjmu 65)*</v>
      </c>
      <c r="B57" s="240" t="s">
        <v>73</v>
      </c>
      <c r="C57" s="243"/>
    </row>
    <row r="58" spans="1:3" x14ac:dyDescent="0.25">
      <c r="A58" s="116" t="s">
        <v>4</v>
      </c>
      <c r="B58" s="101"/>
      <c r="C58" s="91"/>
    </row>
    <row r="59" spans="1:3" x14ac:dyDescent="0.25">
      <c r="A59" s="98" t="s">
        <v>141</v>
      </c>
      <c r="B59" s="230"/>
      <c r="C59" s="15"/>
    </row>
    <row r="60" spans="1:3" x14ac:dyDescent="0.25">
      <c r="A60" s="116" t="s">
        <v>156</v>
      </c>
      <c r="B60" s="101"/>
      <c r="C60" s="14"/>
    </row>
    <row r="61" spans="1:3" ht="15.75" thickBot="1" x14ac:dyDescent="0.3">
      <c r="A61" s="195" t="s">
        <v>124</v>
      </c>
      <c r="B61" s="153"/>
      <c r="C61" s="13"/>
    </row>
    <row r="62" spans="1:3" ht="15.75" thickTop="1" x14ac:dyDescent="0.25">
      <c r="A62" s="239" t="str">
        <f>IF(Data!W2=0,"Druh příjmu 65)*        �","Druh příjmu 65)*")</f>
        <v>Druh příjmu 65)*</v>
      </c>
      <c r="B62" s="240" t="s">
        <v>73</v>
      </c>
      <c r="C62" s="243"/>
    </row>
    <row r="63" spans="1:3" x14ac:dyDescent="0.25">
      <c r="A63" s="116" t="s">
        <v>4</v>
      </c>
      <c r="B63" s="101"/>
      <c r="C63" s="91"/>
    </row>
    <row r="64" spans="1:3" x14ac:dyDescent="0.25">
      <c r="A64" s="98" t="s">
        <v>141</v>
      </c>
      <c r="B64" s="230"/>
      <c r="C64" s="15"/>
    </row>
    <row r="65" spans="1:3" x14ac:dyDescent="0.25">
      <c r="A65" s="116" t="s">
        <v>156</v>
      </c>
      <c r="B65" s="101"/>
      <c r="C65" s="14"/>
    </row>
    <row r="66" spans="1:3" ht="15.75" thickBot="1" x14ac:dyDescent="0.3">
      <c r="A66" s="195" t="s">
        <v>124</v>
      </c>
      <c r="B66" s="153"/>
      <c r="C66" s="13"/>
    </row>
    <row r="67" spans="1:3" ht="15.75" thickTop="1" x14ac:dyDescent="0.25">
      <c r="A67" s="239" t="str">
        <f>IF(Data!W2=0,"Druh příjmu 65)*        �","Druh příjmu 65)*")</f>
        <v>Druh příjmu 65)*</v>
      </c>
      <c r="B67" s="240" t="s">
        <v>73</v>
      </c>
      <c r="C67" s="243"/>
    </row>
    <row r="68" spans="1:3" x14ac:dyDescent="0.25">
      <c r="A68" s="116" t="s">
        <v>4</v>
      </c>
      <c r="B68" s="101"/>
      <c r="C68" s="91"/>
    </row>
    <row r="69" spans="1:3" x14ac:dyDescent="0.25">
      <c r="A69" s="98" t="s">
        <v>141</v>
      </c>
      <c r="B69" s="230"/>
      <c r="C69" s="15"/>
    </row>
    <row r="70" spans="1:3" x14ac:dyDescent="0.25">
      <c r="A70" s="116" t="s">
        <v>156</v>
      </c>
      <c r="B70" s="101"/>
      <c r="C70" s="14"/>
    </row>
    <row r="71" spans="1:3" ht="15.75" thickBot="1" x14ac:dyDescent="0.3">
      <c r="A71" s="195" t="s">
        <v>124</v>
      </c>
      <c r="B71" s="153"/>
      <c r="C71" s="13"/>
    </row>
    <row r="72" spans="1:3" ht="15.75" thickTop="1" x14ac:dyDescent="0.25">
      <c r="A72" s="239" t="str">
        <f>IF(Data!W2=0,"Druh příjmu 65)*        �","Druh příjmu 65)*")</f>
        <v>Druh příjmu 65)*</v>
      </c>
      <c r="B72" s="240" t="s">
        <v>73</v>
      </c>
      <c r="C72" s="243"/>
    </row>
    <row r="73" spans="1:3" x14ac:dyDescent="0.25">
      <c r="A73" s="116" t="s">
        <v>4</v>
      </c>
      <c r="B73" s="101"/>
      <c r="C73" s="91"/>
    </row>
    <row r="74" spans="1:3" x14ac:dyDescent="0.25">
      <c r="A74" s="98" t="s">
        <v>141</v>
      </c>
      <c r="B74" s="230"/>
      <c r="C74" s="15"/>
    </row>
    <row r="75" spans="1:3" x14ac:dyDescent="0.25">
      <c r="A75" s="116" t="s">
        <v>156</v>
      </c>
      <c r="B75" s="101"/>
      <c r="C75" s="14"/>
    </row>
    <row r="76" spans="1:3" ht="15.75" thickBot="1" x14ac:dyDescent="0.3">
      <c r="A76" s="195" t="s">
        <v>124</v>
      </c>
      <c r="B76" s="160"/>
      <c r="C76" s="168"/>
    </row>
    <row r="77" spans="1:3" ht="15.75" thickTop="1" x14ac:dyDescent="0.25">
      <c r="A77" s="239" t="str">
        <f>IF(Data!W2=0,"Druh příjmu 65)*        �","Druh příjmu 65)*")</f>
        <v>Druh příjmu 65)*</v>
      </c>
      <c r="B77" s="240" t="s">
        <v>73</v>
      </c>
      <c r="C77" s="243"/>
    </row>
    <row r="78" spans="1:3" x14ac:dyDescent="0.25">
      <c r="A78" s="116" t="s">
        <v>4</v>
      </c>
      <c r="B78" s="101"/>
      <c r="C78" s="91"/>
    </row>
    <row r="79" spans="1:3" x14ac:dyDescent="0.25">
      <c r="A79" s="98" t="s">
        <v>141</v>
      </c>
      <c r="B79" s="230"/>
      <c r="C79" s="15"/>
    </row>
    <row r="80" spans="1:3" x14ac:dyDescent="0.25">
      <c r="A80" s="116" t="s">
        <v>156</v>
      </c>
      <c r="B80" s="101"/>
      <c r="C80" s="14"/>
    </row>
    <row r="81" spans="1:3" ht="15.75" thickBot="1" x14ac:dyDescent="0.3">
      <c r="A81" s="195" t="s">
        <v>124</v>
      </c>
      <c r="B81" s="160"/>
      <c r="C81" s="168"/>
    </row>
    <row r="82" spans="1:3" ht="15.75" thickTop="1" x14ac:dyDescent="0.25"/>
    <row r="83" spans="1:3" x14ac:dyDescent="0.25">
      <c r="A83" s="141" t="s">
        <v>115</v>
      </c>
      <c r="B83" s="390"/>
    </row>
    <row r="108" ht="15" customHeight="1" x14ac:dyDescent="0.25"/>
  </sheetData>
  <sheetProtection algorithmName="SHA-512" hashValue="q+GhoFjKSUHa0n+cAn6vCXJ1MZwI+qIIefql/tYuXUdJLryd3NkyzslDvlctbCw9XmMRWrBKDZbNs9mnOqpiuQ==" saltValue="4hIxKA0GxNc1jwVwmUgiMg==" spinCount="100000" sheet="1" objects="1" scenarios="1"/>
  <mergeCells count="7">
    <mergeCell ref="A1:C1"/>
    <mergeCell ref="B3:C3"/>
    <mergeCell ref="B5:C5"/>
    <mergeCell ref="A9:C10"/>
    <mergeCell ref="B7:C7"/>
    <mergeCell ref="B8:C8"/>
    <mergeCell ref="B6:C6"/>
  </mergeCells>
  <conditionalFormatting sqref="A77:C81 C13:C1048576 A12:B1048576 F1:XFD1048576 C3:C5 C7 B3:B7 E13:E1048576 E1:E11 B9:C11 A4:A11 D1:D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72 B67 B62 B57 B52 B47 B77 B37 B32 B27 B22 B17 B12 B42">
    <cfRule type="expression" dxfId="7" priority="22">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f>Data!W2</f>
        <v>1</v>
      </c>
      <c r="K1" s="1"/>
    </row>
    <row r="2" spans="1:11" x14ac:dyDescent="0.25">
      <c r="K2" s="335"/>
    </row>
    <row r="3" spans="1:11" x14ac:dyDescent="0.25">
      <c r="A3" s="258" t="s">
        <v>326</v>
      </c>
      <c r="B3" s="509" t="s">
        <v>169</v>
      </c>
      <c r="C3" s="509"/>
      <c r="K3" s="1"/>
    </row>
    <row r="4" spans="1:11" x14ac:dyDescent="0.25">
      <c r="A4" s="137"/>
      <c r="B4" s="137" t="s">
        <v>82</v>
      </c>
      <c r="C4" s="139"/>
      <c r="K4" s="1"/>
    </row>
    <row r="5" spans="1:11" x14ac:dyDescent="0.25">
      <c r="A5" s="4" t="s">
        <v>170</v>
      </c>
      <c r="B5" s="517" t="str">
        <f>IF(Oznámení!B8="","",CONCATENATE(Oznámení!B8,", nar. ",TEXT(Oznámení!B9,"dd.mm.rrrr")))</f>
        <v/>
      </c>
      <c r="C5" s="518"/>
      <c r="K5" s="28"/>
    </row>
    <row r="6" spans="1:11" ht="15" customHeight="1" x14ac:dyDescent="0.25">
      <c r="A6" s="4" t="s">
        <v>171</v>
      </c>
      <c r="B6" s="517" t="str">
        <f>IF(Oznámení!B22="","",Oznámení!B22)</f>
        <v/>
      </c>
      <c r="C6" s="518"/>
      <c r="K6" s="8"/>
    </row>
    <row r="7" spans="1:11" ht="15" customHeight="1" x14ac:dyDescent="0.25">
      <c r="A7" s="4" t="s">
        <v>164</v>
      </c>
      <c r="B7" s="512" t="str">
        <f>IF(Data!W2=1,"Průběžné oznámení; řádné",IF(Data!W2=2,"Průběžné oznámení; doplnění",IF(Data!W2=0,"Průběžné oznámení;       ⃝   řádné              ⃝   doplnění")))</f>
        <v>Průběžné oznámení; řádné</v>
      </c>
      <c r="C7" s="513"/>
      <c r="K7" s="1"/>
    </row>
    <row r="8" spans="1:11" x14ac:dyDescent="0.25">
      <c r="A8" s="4" t="s">
        <v>165</v>
      </c>
      <c r="B8" s="514" t="str">
        <f>IF(Oznámení!B34="",CONCATENATE(TEXT(Oznámení!B32,"dd.mm.rrrr")),Oznámení!B34)</f>
        <v>1.1.2022 - 31.12.2022</v>
      </c>
      <c r="C8" s="515"/>
      <c r="K8" s="1"/>
    </row>
    <row r="9" spans="1:11" x14ac:dyDescent="0.25">
      <c r="A9" s="412" t="s">
        <v>125</v>
      </c>
      <c r="B9" s="413"/>
      <c r="C9" s="414"/>
      <c r="K9" s="8"/>
    </row>
    <row r="10" spans="1:11" x14ac:dyDescent="0.25">
      <c r="A10" s="415"/>
      <c r="B10" s="416"/>
      <c r="C10" s="417"/>
      <c r="K10" s="1"/>
    </row>
    <row r="11" spans="1:11" x14ac:dyDescent="0.25">
      <c r="A11" s="261"/>
      <c r="B11" s="473" t="s">
        <v>157</v>
      </c>
      <c r="C11" s="474"/>
      <c r="K11" s="1"/>
    </row>
    <row r="12" spans="1:11" x14ac:dyDescent="0.25">
      <c r="A12" s="98" t="str">
        <f>IF(Data!W2=0,"Druh příjmu 65)*        �","Druh příjmu 65)*")</f>
        <v>Druh příjmu 65)*</v>
      </c>
      <c r="B12" s="268" t="s">
        <v>73</v>
      </c>
      <c r="K12" s="1"/>
    </row>
    <row r="13" spans="1:11" x14ac:dyDescent="0.25">
      <c r="A13" s="116" t="s">
        <v>4</v>
      </c>
      <c r="B13" s="101"/>
      <c r="C13" s="91"/>
      <c r="K13" s="1"/>
    </row>
    <row r="14" spans="1:11" x14ac:dyDescent="0.25">
      <c r="A14" s="98" t="s">
        <v>141</v>
      </c>
      <c r="B14" s="230"/>
      <c r="C14" s="15"/>
      <c r="K14" s="8"/>
    </row>
    <row r="15" spans="1:11" ht="15.75" thickBot="1" x14ac:dyDescent="0.3">
      <c r="A15" s="98" t="s">
        <v>124</v>
      </c>
      <c r="B15" s="153"/>
      <c r="C15" s="13"/>
      <c r="K15" s="1"/>
    </row>
    <row r="16" spans="1:11" ht="15.75" thickTop="1" x14ac:dyDescent="0.25">
      <c r="A16" s="239" t="str">
        <f>IF(Data!W2=0,"Druh příjmu 65)*        �","Druh příjmu 65)*")</f>
        <v>Druh příjmu 65)*</v>
      </c>
      <c r="B16" s="240" t="s">
        <v>73</v>
      </c>
      <c r="C16" s="243"/>
      <c r="K16" s="43"/>
    </row>
    <row r="17" spans="1:11" x14ac:dyDescent="0.25">
      <c r="A17" s="116" t="s">
        <v>4</v>
      </c>
      <c r="B17" s="101"/>
      <c r="C17" s="91"/>
      <c r="K17" s="8"/>
    </row>
    <row r="18" spans="1:11" x14ac:dyDescent="0.25">
      <c r="A18" s="98" t="s">
        <v>141</v>
      </c>
      <c r="B18" s="230"/>
      <c r="C18" s="15"/>
      <c r="K18" s="1"/>
    </row>
    <row r="19" spans="1:11" ht="15.75" thickBot="1" x14ac:dyDescent="0.3">
      <c r="A19" s="98" t="s">
        <v>124</v>
      </c>
      <c r="B19" s="153"/>
      <c r="C19" s="13"/>
      <c r="K19" s="1"/>
    </row>
    <row r="20" spans="1:11" ht="15.75" thickTop="1" x14ac:dyDescent="0.25">
      <c r="A20" s="239" t="str">
        <f>IF(Data!W2=0,"Druh příjmu 65)*        �","Druh příjmu 65)*")</f>
        <v>Druh příjmu 65)*</v>
      </c>
      <c r="B20" s="240" t="s">
        <v>73</v>
      </c>
      <c r="C20" s="243"/>
      <c r="K20" s="1"/>
    </row>
    <row r="21" spans="1:11" x14ac:dyDescent="0.25">
      <c r="A21" s="116" t="s">
        <v>4</v>
      </c>
      <c r="B21" s="101"/>
      <c r="C21" s="91"/>
    </row>
    <row r="22" spans="1:11" x14ac:dyDescent="0.25">
      <c r="A22" s="98" t="s">
        <v>141</v>
      </c>
      <c r="B22" s="230"/>
      <c r="C22" s="15"/>
      <c r="K22" s="1"/>
    </row>
    <row r="23" spans="1:11" ht="15.75" thickBot="1" x14ac:dyDescent="0.3">
      <c r="A23" s="98" t="s">
        <v>124</v>
      </c>
      <c r="B23" s="153"/>
      <c r="C23" s="13"/>
    </row>
    <row r="24" spans="1:11" ht="15.75" thickTop="1" x14ac:dyDescent="0.25">
      <c r="A24" s="239" t="str">
        <f>IF(Data!W2=0,"Druh příjmu 65)*        �","Druh příjmu 65)*")</f>
        <v>Druh příjmu 65)*</v>
      </c>
      <c r="B24" s="240" t="s">
        <v>73</v>
      </c>
      <c r="C24" s="243"/>
    </row>
    <row r="25" spans="1:11" x14ac:dyDescent="0.25">
      <c r="A25" s="116" t="s">
        <v>4</v>
      </c>
      <c r="B25" s="101"/>
      <c r="C25" s="91"/>
    </row>
    <row r="26" spans="1:11" x14ac:dyDescent="0.25">
      <c r="A26" s="98" t="s">
        <v>141</v>
      </c>
      <c r="B26" s="230"/>
      <c r="C26" s="15"/>
    </row>
    <row r="27" spans="1:11" ht="15.75" thickBot="1" x14ac:dyDescent="0.3">
      <c r="A27" s="98" t="s">
        <v>124</v>
      </c>
      <c r="B27" s="153"/>
      <c r="C27" s="13"/>
    </row>
    <row r="28" spans="1:11" ht="15.75" thickTop="1" x14ac:dyDescent="0.25">
      <c r="A28" s="239" t="str">
        <f>IF(Data!W2=0,"Druh příjmu 65)*        �","Druh příjmu 65)*")</f>
        <v>Druh příjmu 65)*</v>
      </c>
      <c r="B28" s="240" t="s">
        <v>73</v>
      </c>
      <c r="C28" s="243"/>
    </row>
    <row r="29" spans="1:11" x14ac:dyDescent="0.25">
      <c r="A29" s="116" t="s">
        <v>4</v>
      </c>
      <c r="B29" s="101"/>
      <c r="C29" s="91"/>
    </row>
    <row r="30" spans="1:11" x14ac:dyDescent="0.25">
      <c r="A30" s="98" t="s">
        <v>141</v>
      </c>
      <c r="B30" s="230"/>
      <c r="C30" s="15"/>
    </row>
    <row r="31" spans="1:11" ht="15.75" thickBot="1" x14ac:dyDescent="0.3">
      <c r="A31" s="98" t="s">
        <v>124</v>
      </c>
      <c r="B31" s="153"/>
      <c r="C31" s="13"/>
    </row>
    <row r="32" spans="1:11" ht="15.75" thickTop="1" x14ac:dyDescent="0.25">
      <c r="A32" s="239" t="str">
        <f>IF(Data!W2=0,"Druh příjmu 65)*        �","Druh příjmu 65)*")</f>
        <v>Druh příjmu 65)*</v>
      </c>
      <c r="B32" s="240" t="s">
        <v>73</v>
      </c>
      <c r="C32" s="243"/>
    </row>
    <row r="33" spans="1:3" x14ac:dyDescent="0.25">
      <c r="A33" s="116" t="s">
        <v>4</v>
      </c>
      <c r="B33" s="101"/>
      <c r="C33" s="91"/>
    </row>
    <row r="34" spans="1:3" x14ac:dyDescent="0.25">
      <c r="A34" s="98" t="s">
        <v>141</v>
      </c>
      <c r="B34" s="230"/>
      <c r="C34" s="15"/>
    </row>
    <row r="35" spans="1:3" ht="15.75" thickBot="1" x14ac:dyDescent="0.3">
      <c r="A35" s="98" t="s">
        <v>124</v>
      </c>
      <c r="B35" s="153"/>
      <c r="C35" s="13"/>
    </row>
    <row r="36" spans="1:3" ht="15.75" thickTop="1" x14ac:dyDescent="0.25">
      <c r="A36" s="239" t="str">
        <f>IF(Data!W2=0,"Druh příjmu 65)*        �","Druh příjmu 65)*")</f>
        <v>Druh příjmu 65)*</v>
      </c>
      <c r="B36" s="240" t="s">
        <v>73</v>
      </c>
      <c r="C36" s="243"/>
    </row>
    <row r="37" spans="1:3" x14ac:dyDescent="0.25">
      <c r="A37" s="116" t="s">
        <v>4</v>
      </c>
      <c r="B37" s="101"/>
      <c r="C37" s="91"/>
    </row>
    <row r="38" spans="1:3" x14ac:dyDescent="0.25">
      <c r="A38" s="98" t="s">
        <v>141</v>
      </c>
      <c r="B38" s="230"/>
      <c r="C38" s="15"/>
    </row>
    <row r="39" spans="1:3" ht="15.75" thickBot="1" x14ac:dyDescent="0.3">
      <c r="A39" s="98" t="s">
        <v>124</v>
      </c>
      <c r="B39" s="160"/>
      <c r="C39" s="168"/>
    </row>
    <row r="40" spans="1:3" ht="15.75" thickTop="1" x14ac:dyDescent="0.25">
      <c r="A40" s="239" t="str">
        <f>IF(Data!W2=0,"Druh příjmu 65)*        �","Druh příjmu 65)*")</f>
        <v>Druh příjmu 65)*</v>
      </c>
      <c r="B40" s="240" t="s">
        <v>73</v>
      </c>
      <c r="C40" s="243"/>
    </row>
    <row r="41" spans="1:3" x14ac:dyDescent="0.25">
      <c r="A41" s="116" t="s">
        <v>4</v>
      </c>
      <c r="B41" s="101"/>
      <c r="C41" s="91"/>
    </row>
    <row r="42" spans="1:3" x14ac:dyDescent="0.25">
      <c r="A42" s="98" t="s">
        <v>141</v>
      </c>
      <c r="B42" s="230"/>
      <c r="C42" s="15"/>
    </row>
    <row r="43" spans="1:3" ht="15.75" thickBot="1" x14ac:dyDescent="0.3">
      <c r="A43" s="98" t="s">
        <v>124</v>
      </c>
      <c r="B43" s="160"/>
      <c r="C43" s="168"/>
    </row>
    <row r="44" spans="1:3" ht="15.75" thickTop="1" x14ac:dyDescent="0.25">
      <c r="A44" s="239" t="str">
        <f>IF(Data!W2=0,"Druh příjmu 65)*        �","Druh příjmu 65)*")</f>
        <v>Druh příjmu 65)*</v>
      </c>
      <c r="B44" s="240" t="s">
        <v>73</v>
      </c>
      <c r="C44" s="243"/>
    </row>
    <row r="45" spans="1:3" x14ac:dyDescent="0.25">
      <c r="A45" s="116" t="s">
        <v>4</v>
      </c>
      <c r="B45" s="101"/>
      <c r="C45" s="91"/>
    </row>
    <row r="46" spans="1:3" x14ac:dyDescent="0.25">
      <c r="A46" s="98" t="s">
        <v>141</v>
      </c>
      <c r="B46" s="230"/>
      <c r="C46" s="15"/>
    </row>
    <row r="47" spans="1:3" ht="15.75" thickBot="1" x14ac:dyDescent="0.3">
      <c r="A47" s="194" t="s">
        <v>124</v>
      </c>
      <c r="B47" s="160"/>
      <c r="C47" s="168"/>
    </row>
    <row r="48" spans="1:3" ht="15.75" thickTop="1" x14ac:dyDescent="0.25">
      <c r="A48" s="98" t="str">
        <f>IF(Data!W2=0,"Druh příjmu 65)*        �","Druh příjmu 65)*")</f>
        <v>Druh příjmu 65)*</v>
      </c>
      <c r="B48" s="101" t="s">
        <v>73</v>
      </c>
      <c r="C48" s="15"/>
    </row>
    <row r="49" spans="1:3" x14ac:dyDescent="0.25">
      <c r="A49" s="116" t="s">
        <v>4</v>
      </c>
      <c r="B49" s="101"/>
      <c r="C49" s="91"/>
    </row>
    <row r="50" spans="1:3" x14ac:dyDescent="0.25">
      <c r="A50" s="98" t="s">
        <v>141</v>
      </c>
      <c r="B50" s="230"/>
      <c r="C50" s="15"/>
    </row>
    <row r="51" spans="1:3" ht="15.75" thickBot="1" x14ac:dyDescent="0.3">
      <c r="A51" s="195" t="s">
        <v>124</v>
      </c>
      <c r="B51" s="160"/>
      <c r="C51" s="168"/>
    </row>
    <row r="52" spans="1:3" ht="15.75" thickTop="1" x14ac:dyDescent="0.25">
      <c r="A52" s="239" t="str">
        <f>IF(Data!W2=0,"Druh příjmu 65)*        �","Druh příjmu 65)*")</f>
        <v>Druh příjmu 65)*</v>
      </c>
      <c r="B52" s="240" t="s">
        <v>73</v>
      </c>
      <c r="C52" s="243"/>
    </row>
    <row r="53" spans="1:3" x14ac:dyDescent="0.25">
      <c r="A53" s="116" t="s">
        <v>4</v>
      </c>
      <c r="B53" s="101"/>
      <c r="C53" s="91"/>
    </row>
    <row r="54" spans="1:3" x14ac:dyDescent="0.25">
      <c r="A54" s="98" t="s">
        <v>141</v>
      </c>
      <c r="B54" s="230"/>
      <c r="C54" s="15"/>
    </row>
    <row r="55" spans="1:3" ht="15.75" thickBot="1" x14ac:dyDescent="0.3">
      <c r="A55" s="98" t="s">
        <v>124</v>
      </c>
      <c r="B55" s="153"/>
      <c r="C55" s="13"/>
    </row>
    <row r="56" spans="1:3" ht="15.75" thickTop="1" x14ac:dyDescent="0.25">
      <c r="A56" s="239" t="str">
        <f>IF(Data!W2=0,"Druh příjmu 65)*        �","Druh příjmu 65)*")</f>
        <v>Druh příjmu 65)*</v>
      </c>
      <c r="B56" s="240" t="s">
        <v>73</v>
      </c>
      <c r="C56" s="243"/>
    </row>
    <row r="57" spans="1:3" x14ac:dyDescent="0.25">
      <c r="A57" s="116" t="s">
        <v>4</v>
      </c>
      <c r="B57" s="101"/>
      <c r="C57" s="91"/>
    </row>
    <row r="58" spans="1:3" x14ac:dyDescent="0.25">
      <c r="A58" s="98" t="s">
        <v>141</v>
      </c>
      <c r="B58" s="230"/>
      <c r="C58" s="15"/>
    </row>
    <row r="59" spans="1:3" ht="15.75" thickBot="1" x14ac:dyDescent="0.3">
      <c r="A59" s="98" t="s">
        <v>124</v>
      </c>
      <c r="B59" s="153"/>
      <c r="C59" s="13"/>
    </row>
    <row r="60" spans="1:3" ht="15.75" thickTop="1" x14ac:dyDescent="0.25">
      <c r="A60" s="239" t="str">
        <f>IF(Data!W2=0,"Druh příjmu 65)*        �","Druh příjmu 65)*")</f>
        <v>Druh příjmu 65)*</v>
      </c>
      <c r="B60" s="240" t="s">
        <v>73</v>
      </c>
      <c r="C60" s="243"/>
    </row>
    <row r="61" spans="1:3" x14ac:dyDescent="0.25">
      <c r="A61" s="116" t="s">
        <v>4</v>
      </c>
      <c r="B61" s="101"/>
      <c r="C61" s="91"/>
    </row>
    <row r="62" spans="1:3" x14ac:dyDescent="0.25">
      <c r="A62" s="98" t="s">
        <v>141</v>
      </c>
      <c r="B62" s="230"/>
      <c r="C62" s="15"/>
    </row>
    <row r="63" spans="1:3" ht="15.75" thickBot="1" x14ac:dyDescent="0.3">
      <c r="A63" s="98" t="s">
        <v>124</v>
      </c>
      <c r="B63" s="153"/>
      <c r="C63" s="13"/>
    </row>
    <row r="64" spans="1:3" ht="15.75" thickTop="1" x14ac:dyDescent="0.25">
      <c r="A64" s="239" t="str">
        <f>IF(Data!W2=0,"Druh příjmu 65)*        �","Druh příjmu 65)*")</f>
        <v>Druh příjmu 65)*</v>
      </c>
      <c r="B64" s="240" t="s">
        <v>73</v>
      </c>
      <c r="C64" s="243"/>
    </row>
    <row r="65" spans="1:3" x14ac:dyDescent="0.25">
      <c r="A65" s="116" t="s">
        <v>4</v>
      </c>
      <c r="B65" s="101"/>
      <c r="C65" s="91"/>
    </row>
    <row r="66" spans="1:3" x14ac:dyDescent="0.25">
      <c r="A66" s="98" t="s">
        <v>141</v>
      </c>
      <c r="B66" s="230"/>
      <c r="C66" s="15"/>
    </row>
    <row r="67" spans="1:3" ht="15.75" thickBot="1" x14ac:dyDescent="0.3">
      <c r="A67" s="98" t="s">
        <v>124</v>
      </c>
      <c r="B67" s="153"/>
      <c r="C67" s="13"/>
    </row>
    <row r="68" spans="1:3" ht="15.75" thickTop="1" x14ac:dyDescent="0.25">
      <c r="A68" s="239" t="str">
        <f>IF(Data!W2=0,"Druh příjmu 65)*        �","Druh příjmu 65)*")</f>
        <v>Druh příjmu 65)*</v>
      </c>
      <c r="B68" s="240" t="s">
        <v>73</v>
      </c>
      <c r="C68" s="243"/>
    </row>
    <row r="69" spans="1:3" x14ac:dyDescent="0.25">
      <c r="A69" s="116" t="s">
        <v>4</v>
      </c>
      <c r="B69" s="101"/>
      <c r="C69" s="91"/>
    </row>
    <row r="70" spans="1:3" x14ac:dyDescent="0.25">
      <c r="A70" s="98" t="s">
        <v>141</v>
      </c>
      <c r="B70" s="230"/>
      <c r="C70" s="15"/>
    </row>
    <row r="71" spans="1:3" ht="15.75" thickBot="1" x14ac:dyDescent="0.3">
      <c r="A71" s="98" t="s">
        <v>124</v>
      </c>
      <c r="B71" s="153"/>
      <c r="C71" s="13"/>
    </row>
    <row r="72" spans="1:3" ht="15.75" thickTop="1" x14ac:dyDescent="0.25">
      <c r="A72" s="239" t="str">
        <f>IF(Data!W2=0,"Druh příjmu 65)*        �","Druh příjmu 65)*")</f>
        <v>Druh příjmu 65)*</v>
      </c>
      <c r="B72" s="240" t="s">
        <v>73</v>
      </c>
      <c r="C72" s="243"/>
    </row>
    <row r="73" spans="1:3" x14ac:dyDescent="0.25">
      <c r="A73" s="116" t="s">
        <v>4</v>
      </c>
      <c r="B73" s="101"/>
      <c r="C73" s="91"/>
    </row>
    <row r="74" spans="1:3" x14ac:dyDescent="0.25">
      <c r="A74" s="98" t="s">
        <v>141</v>
      </c>
      <c r="B74" s="230"/>
      <c r="C74" s="15"/>
    </row>
    <row r="75" spans="1:3" ht="15.75" thickBot="1" x14ac:dyDescent="0.3">
      <c r="A75" s="98" t="s">
        <v>124</v>
      </c>
      <c r="B75" s="160"/>
      <c r="C75" s="168"/>
    </row>
    <row r="76" spans="1:3" ht="15.75" thickTop="1" x14ac:dyDescent="0.25">
      <c r="A76" s="239" t="str">
        <f>IF(Data!W2=0,"Druh příjmu 65)*        �","Druh příjmu 65)*")</f>
        <v>Druh příjmu 65)*</v>
      </c>
      <c r="B76" s="240" t="s">
        <v>73</v>
      </c>
      <c r="C76" s="243"/>
    </row>
    <row r="77" spans="1:3" x14ac:dyDescent="0.25">
      <c r="A77" s="116" t="s">
        <v>4</v>
      </c>
      <c r="B77" s="101"/>
      <c r="C77" s="91"/>
    </row>
    <row r="78" spans="1:3" x14ac:dyDescent="0.25">
      <c r="A78" s="98" t="s">
        <v>141</v>
      </c>
      <c r="B78" s="230"/>
      <c r="C78" s="15"/>
    </row>
    <row r="79" spans="1:3" ht="15.75" thickBot="1" x14ac:dyDescent="0.3">
      <c r="A79" s="98" t="s">
        <v>124</v>
      </c>
      <c r="B79" s="160"/>
      <c r="C79" s="168"/>
    </row>
    <row r="80" spans="1:3" ht="15.75" thickTop="1" x14ac:dyDescent="0.25">
      <c r="A80" s="239" t="str">
        <f>IF(Data!W2=0,"Druh příjmu 65)*        �","Druh příjmu 65)*")</f>
        <v>Druh příjmu 65)*</v>
      </c>
      <c r="B80" s="240" t="s">
        <v>73</v>
      </c>
      <c r="C80" s="243"/>
    </row>
    <row r="81" spans="1:3" x14ac:dyDescent="0.25">
      <c r="A81" s="116" t="s">
        <v>4</v>
      </c>
      <c r="B81" s="101"/>
      <c r="C81" s="91"/>
    </row>
    <row r="82" spans="1:3" x14ac:dyDescent="0.25">
      <c r="A82" s="98" t="s">
        <v>141</v>
      </c>
      <c r="B82" s="230"/>
      <c r="C82" s="15"/>
    </row>
    <row r="83" spans="1:3" ht="15.75" thickBot="1" x14ac:dyDescent="0.3">
      <c r="A83" s="195" t="s">
        <v>124</v>
      </c>
      <c r="B83" s="160"/>
      <c r="C83" s="168"/>
    </row>
    <row r="84" spans="1:3" ht="15.75" thickTop="1" x14ac:dyDescent="0.25"/>
    <row r="85" spans="1:3" x14ac:dyDescent="0.25">
      <c r="A85" s="141" t="s">
        <v>115</v>
      </c>
      <c r="B85" s="390"/>
    </row>
    <row r="108" ht="15" customHeight="1" x14ac:dyDescent="0.25"/>
  </sheetData>
  <sheetProtection algorithmName="SHA-512" hashValue="JH1GI6l8UrjRNiLsmIv5kAiXYGNAiyJ/VM55PebvccoocXZbwIVedmxfahAoql0o4QdjKHbt0ZtMDosWIXdMMA==" saltValue="sYu5a4gjIqgXYI92Ih4OxQ==" spinCount="100000" sheet="1" objects="1" scenarios="1"/>
  <mergeCells count="8">
    <mergeCell ref="A1:C1"/>
    <mergeCell ref="B3:C3"/>
    <mergeCell ref="B11:C11"/>
    <mergeCell ref="B5:C5"/>
    <mergeCell ref="A9:C10"/>
    <mergeCell ref="B7:C7"/>
    <mergeCell ref="B8:C8"/>
    <mergeCell ref="B6:C6"/>
  </mergeCells>
  <conditionalFormatting sqref="C3:C5 A4:A6 B3:B6">
    <cfRule type="containsText" dxfId="6" priority="163" operator="containsText" text="Vyberte typ vlastnictví">
      <formula>NOT(ISERROR(SEARCH("Vyberte typ vlastnictví",A3)))</formula>
    </cfRule>
  </conditionalFormatting>
  <conditionalFormatting sqref="A73:C73 A69:C69 A65:C65 A61:C61 A57:C57 A53:C53 A49:C49 A77:C77 A81:C81 A50:B50 A54:B54 A58:B58 A62:B62 A66:B66 A70:B70 A74:B74 A78:B78 A82:B82 A48:B48 A52:B52 A56:B56 A60:B60 A64:B64 A68:B68 A72:B72 A76:B76 A80:B80 A85 A37:C37 A33:C33 A29:C29 A25:C25 A21:C21 A17:C17 A13:C13 A14:B14 K1:K14 A41:C41 A45:C45 A18:B18 A22:B22 A26:B26 A30:B30 A34:B34 A38:B38 A42:B42 A46:B46 A12:B12 A16:B16 A20:B20 A24:B24 A28:B28 A32:B32 A36:B36 A40:B40 A44:B44">
    <cfRule type="containsText" dxfId="5" priority="223" operator="containsText" text="Vyberte druh příjmu">
      <formula>NOT(ISERROR(SEARCH("Vyberte druh příjmu",A1)))</formula>
    </cfRule>
  </conditionalFormatting>
  <conditionalFormatting sqref="B72 B68 B64 B60 B56 B52 B48 B76 B80 B36 B32 B28 B24 B20 B16 B12 B40 B44">
    <cfRule type="expression" dxfId="4"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ht="15.2"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P1" s="1"/>
    </row>
    <row r="2" spans="1:16" ht="15.2" customHeight="1" x14ac:dyDescent="0.25">
      <c r="P2" s="334"/>
    </row>
    <row r="3" spans="1:16" x14ac:dyDescent="0.25">
      <c r="A3" s="258" t="s">
        <v>326</v>
      </c>
      <c r="B3" s="509" t="s">
        <v>155</v>
      </c>
      <c r="C3" s="509"/>
      <c r="P3" s="1"/>
    </row>
    <row r="4" spans="1:16" x14ac:dyDescent="0.25">
      <c r="A4" s="137"/>
      <c r="B4" s="137" t="s">
        <v>82</v>
      </c>
      <c r="C4" s="139"/>
      <c r="P4" s="1"/>
    </row>
    <row r="5" spans="1:16" x14ac:dyDescent="0.25">
      <c r="A5" s="4" t="s">
        <v>170</v>
      </c>
      <c r="B5" s="517" t="str">
        <f>IF(Oznámení!B8="","",CONCATENATE(Oznámení!B8,", nar. ",TEXT(Oznámení!B9,"dd.mm.rrrr")))</f>
        <v/>
      </c>
      <c r="C5" s="518"/>
      <c r="P5" s="1"/>
    </row>
    <row r="6" spans="1:16" ht="15" customHeight="1" x14ac:dyDescent="0.25">
      <c r="A6" s="4" t="s">
        <v>171</v>
      </c>
      <c r="B6" s="517" t="str">
        <f>IF(Oznámení!B22="","",Oznámení!B22)</f>
        <v/>
      </c>
      <c r="C6" s="518"/>
      <c r="P6" s="8"/>
    </row>
    <row r="7" spans="1:16" ht="15" customHeight="1" x14ac:dyDescent="0.25">
      <c r="A7" s="4" t="s">
        <v>164</v>
      </c>
      <c r="B7" s="512" t="str">
        <f>IF(Data!W2=1,"Průběžné oznámení; řádné",IF(Data!W2=2,"Průběžné oznámení; doplnění",IF(Data!W2=0,"Průběžné oznámení;       ⃝   řádné              ⃝   doplnění")))</f>
        <v>Průběžné oznámení; řádné</v>
      </c>
      <c r="C7" s="513"/>
      <c r="P7" s="1"/>
    </row>
    <row r="8" spans="1:16" x14ac:dyDescent="0.25">
      <c r="A8" s="4" t="s">
        <v>165</v>
      </c>
      <c r="B8" s="514" t="str">
        <f>IF(Oznámení!B34="",CONCATENATE(TEXT(Oznámení!B32,"dd.mm.rrrr")),Oznámení!B34)</f>
        <v>1.1.2022 - 31.12.2022</v>
      </c>
      <c r="C8" s="515"/>
      <c r="P8" s="1"/>
    </row>
    <row r="9" spans="1:16" x14ac:dyDescent="0.25">
      <c r="A9" s="412" t="s">
        <v>129</v>
      </c>
      <c r="B9" s="413"/>
      <c r="C9" s="414"/>
      <c r="P9" s="8"/>
    </row>
    <row r="10" spans="1:16" x14ac:dyDescent="0.25">
      <c r="A10" s="415"/>
      <c r="B10" s="416"/>
      <c r="C10" s="417"/>
    </row>
    <row r="11" spans="1:16" ht="15.2" customHeight="1" x14ac:dyDescent="0.25">
      <c r="A11" s="158"/>
      <c r="B11" s="171" t="str">
        <f>IF(C9="Ne","Věřitel - právnická osoba","Věřitel - právnická osoba*")</f>
        <v>Věřitel - právnická osoba*</v>
      </c>
      <c r="C11" s="150"/>
    </row>
    <row r="12" spans="1:16" x14ac:dyDescent="0.25">
      <c r="A12" s="116" t="s">
        <v>130</v>
      </c>
      <c r="B12" s="268"/>
      <c r="C12" s="38"/>
    </row>
    <row r="13" spans="1:16" x14ac:dyDescent="0.25">
      <c r="A13" s="117" t="s">
        <v>145</v>
      </c>
      <c r="B13" s="230"/>
      <c r="C13" s="38"/>
    </row>
    <row r="14" spans="1:16" x14ac:dyDescent="0.25">
      <c r="A14" s="100" t="s">
        <v>146</v>
      </c>
      <c r="B14" s="106"/>
      <c r="C14" s="113"/>
    </row>
    <row r="15" spans="1:16" x14ac:dyDescent="0.25">
      <c r="A15" s="118" t="s">
        <v>147</v>
      </c>
      <c r="B15" s="247"/>
      <c r="C15" s="18"/>
    </row>
    <row r="16" spans="1:16" ht="15.2" customHeight="1" x14ac:dyDescent="0.25">
      <c r="A16" s="475" t="s">
        <v>148</v>
      </c>
      <c r="B16" s="475"/>
      <c r="C16" s="475"/>
    </row>
    <row r="17" spans="1:3" x14ac:dyDescent="0.25">
      <c r="A17" s="115" t="s">
        <v>117</v>
      </c>
      <c r="B17" s="101"/>
      <c r="C17" s="113"/>
    </row>
    <row r="18" spans="1:3" x14ac:dyDescent="0.25">
      <c r="A18" s="115" t="s">
        <v>150</v>
      </c>
      <c r="B18" s="101"/>
      <c r="C18" s="113"/>
    </row>
    <row r="19" spans="1:3" x14ac:dyDescent="0.25">
      <c r="A19" s="55" t="s">
        <v>126</v>
      </c>
      <c r="B19" s="153"/>
      <c r="C19" s="13"/>
    </row>
    <row r="20" spans="1:3" ht="15.2" customHeight="1" x14ac:dyDescent="0.25">
      <c r="A20" s="158"/>
      <c r="B20" s="171" t="str">
        <f>IF(C18="Ne","Věřitel - právnická osoba","Věřitel - právnická osoba*")</f>
        <v>Věřitel - právnická osoba*</v>
      </c>
      <c r="C20" s="150"/>
    </row>
    <row r="21" spans="1:3" x14ac:dyDescent="0.25">
      <c r="A21" s="116" t="s">
        <v>130</v>
      </c>
      <c r="B21" s="104"/>
      <c r="C21" s="38"/>
    </row>
    <row r="22" spans="1:3" x14ac:dyDescent="0.25">
      <c r="A22" s="117" t="s">
        <v>145</v>
      </c>
      <c r="B22" s="230"/>
      <c r="C22" s="38"/>
    </row>
    <row r="23" spans="1:3" x14ac:dyDescent="0.25">
      <c r="A23" s="100" t="s">
        <v>146</v>
      </c>
      <c r="B23" s="106"/>
      <c r="C23" s="113"/>
    </row>
    <row r="24" spans="1:3" x14ac:dyDescent="0.25">
      <c r="A24" s="118" t="s">
        <v>147</v>
      </c>
      <c r="B24" s="247"/>
      <c r="C24" s="18"/>
    </row>
    <row r="25" spans="1:3" ht="15.2" customHeight="1" x14ac:dyDescent="0.25">
      <c r="A25" s="475" t="s">
        <v>148</v>
      </c>
      <c r="B25" s="475"/>
      <c r="C25" s="475"/>
    </row>
    <row r="26" spans="1:3" x14ac:dyDescent="0.25">
      <c r="A26" s="152" t="s">
        <v>117</v>
      </c>
      <c r="B26" s="101"/>
      <c r="C26" s="113"/>
    </row>
    <row r="27" spans="1:3" x14ac:dyDescent="0.25">
      <c r="A27" s="152" t="s">
        <v>150</v>
      </c>
      <c r="B27" s="101"/>
      <c r="C27" s="113"/>
    </row>
    <row r="28" spans="1:3" x14ac:dyDescent="0.25">
      <c r="A28" s="55" t="s">
        <v>126</v>
      </c>
      <c r="B28" s="153"/>
      <c r="C28" s="13"/>
    </row>
    <row r="29" spans="1:3" ht="15.2" customHeight="1" x14ac:dyDescent="0.25">
      <c r="A29" s="158"/>
      <c r="B29" s="171" t="s">
        <v>131</v>
      </c>
      <c r="C29" s="150"/>
    </row>
    <row r="30" spans="1:3" x14ac:dyDescent="0.25">
      <c r="A30" s="116" t="s">
        <v>130</v>
      </c>
      <c r="B30" s="104"/>
      <c r="C30" s="38"/>
    </row>
    <row r="31" spans="1:3" x14ac:dyDescent="0.25">
      <c r="A31" s="117" t="s">
        <v>145</v>
      </c>
      <c r="B31" s="230"/>
      <c r="C31" s="38"/>
    </row>
    <row r="32" spans="1:3" x14ac:dyDescent="0.25">
      <c r="A32" s="100" t="s">
        <v>146</v>
      </c>
      <c r="B32" s="106"/>
      <c r="C32" s="113"/>
    </row>
    <row r="33" spans="1:4" x14ac:dyDescent="0.25">
      <c r="A33" s="118" t="s">
        <v>147</v>
      </c>
      <c r="B33" s="247"/>
      <c r="C33" s="18"/>
    </row>
    <row r="34" spans="1:4" ht="15.2" customHeight="1" x14ac:dyDescent="0.25">
      <c r="A34" s="475" t="s">
        <v>148</v>
      </c>
      <c r="B34" s="475"/>
      <c r="C34" s="475"/>
    </row>
    <row r="35" spans="1:4" x14ac:dyDescent="0.25">
      <c r="A35" s="152" t="s">
        <v>117</v>
      </c>
      <c r="B35" s="101"/>
      <c r="C35" s="113"/>
    </row>
    <row r="36" spans="1:4" x14ac:dyDescent="0.25">
      <c r="A36" s="152" t="s">
        <v>150</v>
      </c>
      <c r="B36" s="101"/>
      <c r="C36" s="113"/>
    </row>
    <row r="37" spans="1:4" x14ac:dyDescent="0.25">
      <c r="A37" s="55" t="s">
        <v>126</v>
      </c>
      <c r="B37" s="153"/>
      <c r="C37" s="13"/>
    </row>
    <row r="38" spans="1:4" ht="15.2" customHeight="1" x14ac:dyDescent="0.25">
      <c r="A38" s="158"/>
      <c r="B38" s="171" t="s">
        <v>131</v>
      </c>
      <c r="C38" s="150"/>
    </row>
    <row r="39" spans="1:4" x14ac:dyDescent="0.25">
      <c r="A39" s="116" t="s">
        <v>130</v>
      </c>
      <c r="B39" s="104"/>
      <c r="C39" s="38"/>
    </row>
    <row r="40" spans="1:4" x14ac:dyDescent="0.25">
      <c r="A40" s="117" t="s">
        <v>145</v>
      </c>
      <c r="B40" s="230"/>
      <c r="C40" s="38"/>
    </row>
    <row r="41" spans="1:4" x14ac:dyDescent="0.25">
      <c r="A41" s="100" t="s">
        <v>146</v>
      </c>
      <c r="B41" s="106"/>
      <c r="C41" s="113"/>
    </row>
    <row r="42" spans="1:4" x14ac:dyDescent="0.25">
      <c r="A42" s="118" t="s">
        <v>147</v>
      </c>
      <c r="B42" s="247"/>
      <c r="C42" s="18"/>
    </row>
    <row r="43" spans="1:4" ht="15.2" customHeight="1" x14ac:dyDescent="0.25">
      <c r="A43" s="475" t="s">
        <v>148</v>
      </c>
      <c r="B43" s="475"/>
      <c r="C43" s="475"/>
    </row>
    <row r="44" spans="1:4" x14ac:dyDescent="0.25">
      <c r="A44" s="152" t="s">
        <v>117</v>
      </c>
      <c r="B44" s="101"/>
      <c r="C44" s="113"/>
    </row>
    <row r="45" spans="1:4" x14ac:dyDescent="0.25">
      <c r="A45" s="152" t="s">
        <v>150</v>
      </c>
      <c r="B45" s="101"/>
      <c r="C45" s="113"/>
    </row>
    <row r="46" spans="1:4" ht="15.75" thickBot="1" x14ac:dyDescent="0.3">
      <c r="A46" s="369" t="s">
        <v>126</v>
      </c>
      <c r="B46" s="370"/>
      <c r="C46" s="371"/>
    </row>
    <row r="47" spans="1:4" ht="15.2" customHeight="1" x14ac:dyDescent="0.25">
      <c r="A47" s="158"/>
      <c r="B47" s="171" t="s">
        <v>132</v>
      </c>
      <c r="C47" s="150"/>
      <c r="D47" s="354"/>
    </row>
    <row r="48" spans="1:4" x14ac:dyDescent="0.25">
      <c r="A48" s="116" t="s">
        <v>130</v>
      </c>
      <c r="B48" s="104"/>
      <c r="C48" s="38"/>
      <c r="D48" s="354"/>
    </row>
    <row r="49" spans="1:4" x14ac:dyDescent="0.25">
      <c r="A49" s="117" t="s">
        <v>145</v>
      </c>
      <c r="B49" s="230"/>
      <c r="C49" s="38"/>
      <c r="D49" s="354"/>
    </row>
    <row r="50" spans="1:4" x14ac:dyDescent="0.25">
      <c r="A50" s="115" t="s">
        <v>156</v>
      </c>
      <c r="B50" s="101"/>
      <c r="C50" s="113"/>
      <c r="D50" s="354"/>
    </row>
    <row r="51" spans="1:4" x14ac:dyDescent="0.25">
      <c r="A51" s="55" t="s">
        <v>126</v>
      </c>
      <c r="B51" s="101"/>
      <c r="C51" s="13"/>
      <c r="D51" s="354"/>
    </row>
    <row r="52" spans="1:4" x14ac:dyDescent="0.25">
      <c r="A52" s="158"/>
      <c r="B52" s="171" t="s">
        <v>132</v>
      </c>
      <c r="C52" s="150"/>
    </row>
    <row r="53" spans="1:4" x14ac:dyDescent="0.25">
      <c r="A53" s="116" t="s">
        <v>130</v>
      </c>
      <c r="B53" s="104"/>
      <c r="C53" s="38"/>
    </row>
    <row r="54" spans="1:4" x14ac:dyDescent="0.25">
      <c r="A54" s="117" t="s">
        <v>145</v>
      </c>
      <c r="B54" s="230"/>
      <c r="C54" s="38"/>
    </row>
    <row r="55" spans="1:4" x14ac:dyDescent="0.25">
      <c r="A55" s="115" t="s">
        <v>156</v>
      </c>
      <c r="B55" s="101"/>
      <c r="C55" s="113"/>
    </row>
    <row r="56" spans="1:4" x14ac:dyDescent="0.25">
      <c r="A56" s="55" t="s">
        <v>126</v>
      </c>
      <c r="B56" s="153"/>
      <c r="C56" s="13"/>
    </row>
    <row r="57" spans="1:4" x14ac:dyDescent="0.25">
      <c r="A57" s="158"/>
      <c r="B57" s="171" t="s">
        <v>132</v>
      </c>
      <c r="C57" s="150"/>
    </row>
    <row r="58" spans="1:4" x14ac:dyDescent="0.25">
      <c r="A58" s="116" t="s">
        <v>130</v>
      </c>
      <c r="B58" s="104"/>
      <c r="C58" s="38"/>
    </row>
    <row r="59" spans="1:4" x14ac:dyDescent="0.25">
      <c r="A59" s="117" t="s">
        <v>145</v>
      </c>
      <c r="B59" s="230"/>
      <c r="C59" s="38"/>
    </row>
    <row r="60" spans="1:4" x14ac:dyDescent="0.25">
      <c r="A60" s="115" t="s">
        <v>156</v>
      </c>
      <c r="B60" s="101"/>
      <c r="C60" s="113"/>
    </row>
    <row r="61" spans="1:4" x14ac:dyDescent="0.25">
      <c r="A61" s="55" t="s">
        <v>126</v>
      </c>
      <c r="B61" s="153"/>
      <c r="C61" s="13"/>
    </row>
    <row r="62" spans="1:4" x14ac:dyDescent="0.25">
      <c r="A62" s="158"/>
      <c r="B62" s="171" t="s">
        <v>132</v>
      </c>
      <c r="C62" s="150"/>
    </row>
    <row r="63" spans="1:4" x14ac:dyDescent="0.25">
      <c r="A63" s="116" t="s">
        <v>130</v>
      </c>
      <c r="B63" s="104"/>
      <c r="C63" s="38"/>
    </row>
    <row r="64" spans="1:4" x14ac:dyDescent="0.25">
      <c r="A64" s="117" t="s">
        <v>145</v>
      </c>
      <c r="B64" s="230"/>
      <c r="C64" s="38"/>
    </row>
    <row r="65" spans="1:3" x14ac:dyDescent="0.25">
      <c r="A65" s="115" t="s">
        <v>156</v>
      </c>
      <c r="B65" s="101"/>
      <c r="C65" s="113"/>
    </row>
    <row r="66" spans="1:3" x14ac:dyDescent="0.25">
      <c r="A66" s="55" t="s">
        <v>126</v>
      </c>
      <c r="B66" s="153"/>
      <c r="C66" s="13"/>
    </row>
    <row r="67" spans="1:3" x14ac:dyDescent="0.25">
      <c r="A67" s="158"/>
      <c r="B67" s="171" t="s">
        <v>132</v>
      </c>
      <c r="C67" s="150"/>
    </row>
    <row r="68" spans="1:3" x14ac:dyDescent="0.25">
      <c r="A68" s="116" t="s">
        <v>130</v>
      </c>
      <c r="B68" s="104"/>
      <c r="C68" s="38"/>
    </row>
    <row r="69" spans="1:3" x14ac:dyDescent="0.25">
      <c r="A69" s="117" t="s">
        <v>145</v>
      </c>
      <c r="B69" s="230"/>
      <c r="C69" s="38"/>
    </row>
    <row r="70" spans="1:3" x14ac:dyDescent="0.25">
      <c r="A70" s="115" t="s">
        <v>156</v>
      </c>
      <c r="B70" s="101"/>
      <c r="C70" s="113"/>
    </row>
    <row r="71" spans="1:3" x14ac:dyDescent="0.25">
      <c r="A71" s="55" t="s">
        <v>126</v>
      </c>
      <c r="B71" s="153"/>
      <c r="C71" s="13"/>
    </row>
    <row r="72" spans="1:3" x14ac:dyDescent="0.25">
      <c r="A72" s="158"/>
      <c r="B72" s="171" t="s">
        <v>132</v>
      </c>
      <c r="C72" s="150"/>
    </row>
    <row r="73" spans="1:3" x14ac:dyDescent="0.25">
      <c r="A73" s="116" t="s">
        <v>130</v>
      </c>
      <c r="B73" s="104"/>
      <c r="C73" s="38"/>
    </row>
    <row r="74" spans="1:3" x14ac:dyDescent="0.25">
      <c r="A74" s="117" t="s">
        <v>145</v>
      </c>
      <c r="B74" s="230"/>
      <c r="C74" s="38"/>
    </row>
    <row r="75" spans="1:3" x14ac:dyDescent="0.25">
      <c r="A75" s="115" t="s">
        <v>156</v>
      </c>
      <c r="B75" s="101"/>
      <c r="C75" s="113"/>
    </row>
    <row r="76" spans="1:3" x14ac:dyDescent="0.25">
      <c r="A76" s="55" t="s">
        <v>126</v>
      </c>
      <c r="B76" s="153"/>
      <c r="C76" s="13"/>
    </row>
    <row r="77" spans="1:3" x14ac:dyDescent="0.25">
      <c r="A77" s="158"/>
      <c r="B77" s="171" t="s">
        <v>132</v>
      </c>
      <c r="C77" s="150"/>
    </row>
    <row r="78" spans="1:3" x14ac:dyDescent="0.25">
      <c r="A78" s="116" t="s">
        <v>130</v>
      </c>
      <c r="B78" s="104"/>
      <c r="C78" s="38"/>
    </row>
    <row r="79" spans="1:3" x14ac:dyDescent="0.25">
      <c r="A79" s="117" t="s">
        <v>145</v>
      </c>
      <c r="B79" s="230"/>
      <c r="C79" s="38"/>
    </row>
    <row r="80" spans="1:3" x14ac:dyDescent="0.25">
      <c r="A80" s="115" t="s">
        <v>156</v>
      </c>
      <c r="B80" s="101"/>
      <c r="C80" s="113"/>
    </row>
    <row r="81" spans="1:3" ht="15.75" thickBot="1" x14ac:dyDescent="0.3">
      <c r="A81" s="167" t="s">
        <v>126</v>
      </c>
      <c r="B81" s="160"/>
      <c r="C81" s="168"/>
    </row>
    <row r="82" spans="1:3" ht="15.75" thickTop="1" x14ac:dyDescent="0.25"/>
    <row r="83" spans="1:3" x14ac:dyDescent="0.25">
      <c r="A83" t="s">
        <v>115</v>
      </c>
      <c r="B83" s="390"/>
    </row>
  </sheetData>
  <sheetProtection algorithmName="SHA-512" hashValue="8jYGb4GZdS9s4x+mVSnHeh8bfcvnKHJEUQTVK4UAyJkboBRpWyp/8E1E6R6oJZDctuVCQydOIhEb3gjc1Ci2Iw==" saltValue="ie9adFZju4Y410WmG6fZ+Q==" spinCount="100000" sheet="1" objects="1" scenarios="1"/>
  <mergeCells count="11">
    <mergeCell ref="A1:C1"/>
    <mergeCell ref="B3:C3"/>
    <mergeCell ref="A16:C16"/>
    <mergeCell ref="A25:C25"/>
    <mergeCell ref="A34:C34"/>
    <mergeCell ref="A43:C43"/>
    <mergeCell ref="B5:C5"/>
    <mergeCell ref="A9:C10"/>
    <mergeCell ref="B7:C7"/>
    <mergeCell ref="B8:C8"/>
    <mergeCell ref="B6:C6"/>
  </mergeCells>
  <conditionalFormatting sqref="C3:C5 A4:A6 B3:B6">
    <cfRule type="containsText" dxfId="3" priority="28" operator="containsText" text="Vyberte typ vlastnictví">
      <formula>NOT(ISERROR(SEARCH("Vyberte typ vlastnictví",A3)))</formula>
    </cfRule>
  </conditionalFormatting>
  <conditionalFormatting sqref="B15 B17:B18 B11:C13 B24 B26:B27 P1 B20:C22 C14:C15 C17:C28 A11:A28 A29:C81">
    <cfRule type="cellIs" dxfId="2" priority="27" operator="equal">
      <formula>$J$15</formula>
    </cfRule>
  </conditionalFormatting>
  <conditionalFormatting sqref="P1:P9">
    <cfRule type="cellIs" dxfId="1" priority="24" operator="equal">
      <formula>#REF!</formula>
    </cfRule>
  </conditionalFormatting>
  <conditionalFormatting sqref="P1:P9">
    <cfRule type="cellIs" dxfId="0" priority="23" operator="equal">
      <formula>$R$15</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11 - Nesplacené závazky</oddHeader>
    <oddFooter xml:space="preserve">&amp;R&amp;8&amp;P&amp;C </oddFooter>
    <firstFooter xml:space="preserve">&amp;R&amp;8&amp;P&amp;C </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350"/>
  <sheetViews>
    <sheetView topLeftCell="A23" workbookViewId="0">
      <selection activeCell="E33" sqref="E33"/>
    </sheetView>
  </sheetViews>
  <sheetFormatPr defaultRowHeight="15" x14ac:dyDescent="0.25"/>
  <cols>
    <col min="1" max="1" width="27.28515625" style="3" customWidth="1"/>
    <col min="2" max="8" width="23.7109375" style="3" customWidth="1"/>
    <col min="9" max="13" width="41.5703125" style="287"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326"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331" t="s">
        <v>174</v>
      </c>
      <c r="X1" s="331" t="s">
        <v>228</v>
      </c>
    </row>
    <row r="2" spans="1:28" ht="16.5" thickTop="1" thickBot="1" x14ac:dyDescent="0.3">
      <c r="A2" s="296" t="s">
        <v>48</v>
      </c>
      <c r="B2" s="297" t="s">
        <v>49</v>
      </c>
      <c r="C2" s="297" t="s">
        <v>50</v>
      </c>
      <c r="D2" s="21" t="s">
        <v>172</v>
      </c>
      <c r="E2" s="297" t="s">
        <v>222</v>
      </c>
      <c r="F2" s="297" t="s">
        <v>223</v>
      </c>
      <c r="G2" s="297" t="s">
        <v>51</v>
      </c>
      <c r="H2" s="305" t="s">
        <v>83</v>
      </c>
      <c r="I2" s="288" t="s">
        <v>52</v>
      </c>
      <c r="J2" s="300" t="s">
        <v>221</v>
      </c>
      <c r="K2" s="300" t="s">
        <v>221</v>
      </c>
      <c r="L2" s="309" t="s">
        <v>219</v>
      </c>
      <c r="M2" s="340"/>
      <c r="N2" s="22" t="s">
        <v>224</v>
      </c>
      <c r="O2" s="1" t="s">
        <v>225</v>
      </c>
      <c r="P2" s="22" t="s">
        <v>53</v>
      </c>
      <c r="Q2" s="296" t="s">
        <v>226</v>
      </c>
      <c r="R2" s="296" t="s">
        <v>227</v>
      </c>
      <c r="S2" s="303" t="s">
        <v>47</v>
      </c>
      <c r="T2" s="303" t="s">
        <v>47</v>
      </c>
      <c r="U2" s="381" t="s">
        <v>46</v>
      </c>
      <c r="V2" s="383"/>
      <c r="W2" s="382">
        <v>1</v>
      </c>
      <c r="X2" s="332" t="s">
        <v>229</v>
      </c>
      <c r="Z2" s="396">
        <v>2018</v>
      </c>
      <c r="AA2" s="395" t="s">
        <v>293</v>
      </c>
      <c r="AB2" t="s">
        <v>264</v>
      </c>
    </row>
    <row r="3" spans="1:28" ht="15.75" thickTop="1" x14ac:dyDescent="0.25">
      <c r="A3" s="26" t="s">
        <v>6</v>
      </c>
      <c r="B3" s="27" t="s">
        <v>36</v>
      </c>
      <c r="C3" s="27" t="s">
        <v>37</v>
      </c>
      <c r="E3" s="27" t="s">
        <v>59</v>
      </c>
      <c r="F3" s="37" t="s">
        <v>41</v>
      </c>
      <c r="G3" s="26" t="s">
        <v>27</v>
      </c>
      <c r="H3" s="306" t="s">
        <v>86</v>
      </c>
      <c r="I3" s="289" t="s">
        <v>8</v>
      </c>
      <c r="J3" s="26" t="s">
        <v>9</v>
      </c>
      <c r="K3" s="26" t="s">
        <v>19</v>
      </c>
      <c r="L3" s="343" t="str">
        <f>IF(Oznámení!$B$138="vyberte druh nemovité věci","Vyberte specifikaci druhu",IF(Oznámení!$B$138="pozemek",M16,IF(Oznámení!$B$138="stavba",M29,IF(Oznámení!$B$138="jednotka",M42,IF(Oznámení!$B$138="jiné",M68,IF(Oznámení!$B$138="právo stavby",M55,""))))))</f>
        <v>Vyberte specifikaci druhu</v>
      </c>
      <c r="M3" s="341"/>
      <c r="N3" s="26" t="s">
        <v>26</v>
      </c>
      <c r="O3" s="26" t="s">
        <v>19</v>
      </c>
      <c r="P3" s="26" t="s">
        <v>19</v>
      </c>
      <c r="Q3" s="26" t="s">
        <v>9</v>
      </c>
      <c r="R3" s="26" t="s">
        <v>19</v>
      </c>
      <c r="S3" s="301" t="s">
        <v>73</v>
      </c>
      <c r="T3" s="304" t="s">
        <v>87</v>
      </c>
      <c r="U3" s="304" t="s">
        <v>91</v>
      </c>
      <c r="V3" s="304"/>
      <c r="W3" s="328">
        <v>2</v>
      </c>
      <c r="X3" s="327" t="s">
        <v>230</v>
      </c>
      <c r="Z3" s="304">
        <v>2019</v>
      </c>
      <c r="AA3" t="s">
        <v>267</v>
      </c>
    </row>
    <row r="4" spans="1:28" ht="96" x14ac:dyDescent="0.25">
      <c r="A4" s="298" t="s">
        <v>158</v>
      </c>
      <c r="B4" s="285" t="s">
        <v>30</v>
      </c>
      <c r="C4" s="284" t="s">
        <v>32</v>
      </c>
      <c r="D4" s="324"/>
      <c r="E4" s="284" t="s">
        <v>38</v>
      </c>
      <c r="F4" s="285" t="s">
        <v>62</v>
      </c>
      <c r="G4" s="298" t="s">
        <v>63</v>
      </c>
      <c r="H4" s="307" t="s">
        <v>84</v>
      </c>
      <c r="I4" s="325" t="s">
        <v>7</v>
      </c>
      <c r="J4" s="298" t="s">
        <v>10</v>
      </c>
      <c r="K4" s="298" t="s">
        <v>17</v>
      </c>
      <c r="L4" s="344" t="str">
        <f>IF(Oznámení!$B$138="vyberte druh nemovité věci","Nezvolili jste druh nemovité věci",IF(Oznámení!$B$138="pozemek",M17,IF(Oznámení!$B$138="stavba",M30,IF(Oznámení!$B$138="jednotka",M43,IF(Oznámení!$B$138="jiné",M69,IF(Oznámení!$B$138="právo stavby",M56,""))))))</f>
        <v>Nezvolili jste druh nemovité věci</v>
      </c>
      <c r="M4" s="342"/>
      <c r="N4" s="298" t="s">
        <v>58</v>
      </c>
      <c r="O4" s="298" t="s">
        <v>17</v>
      </c>
      <c r="P4" s="298" t="s">
        <v>17</v>
      </c>
      <c r="Q4" s="298" t="s">
        <v>10</v>
      </c>
      <c r="R4" s="298" t="s">
        <v>17</v>
      </c>
      <c r="S4" s="302" t="s">
        <v>74</v>
      </c>
      <c r="T4" s="298" t="s">
        <v>88</v>
      </c>
      <c r="U4" s="298" t="s">
        <v>44</v>
      </c>
      <c r="V4" s="298"/>
      <c r="W4" s="329">
        <v>2</v>
      </c>
      <c r="X4" s="327" t="s">
        <v>231</v>
      </c>
      <c r="Z4" s="298">
        <v>2020</v>
      </c>
      <c r="AA4" t="s">
        <v>268</v>
      </c>
      <c r="AB4" s="358" t="s">
        <v>265</v>
      </c>
    </row>
    <row r="5" spans="1:28" ht="75" x14ac:dyDescent="0.25">
      <c r="A5" s="1" t="s">
        <v>159</v>
      </c>
      <c r="B5" s="30" t="s">
        <v>31</v>
      </c>
      <c r="C5" s="30" t="s">
        <v>33</v>
      </c>
      <c r="D5" s="27"/>
      <c r="E5" s="30" t="s">
        <v>39</v>
      </c>
      <c r="F5" s="30" t="s">
        <v>31</v>
      </c>
      <c r="G5" s="298" t="s">
        <v>29</v>
      </c>
      <c r="H5" s="308" t="s">
        <v>85</v>
      </c>
      <c r="I5" s="287" t="s">
        <v>186</v>
      </c>
      <c r="J5" s="298" t="s">
        <v>11</v>
      </c>
      <c r="K5" s="1" t="s">
        <v>18</v>
      </c>
      <c r="L5" s="345" t="str">
        <f>IF(Oznámení!$B$138="vyberte druh nemovité věci","",IF(Oznámení!$B$138="pozemek",M18,IF(Oznámení!$B$138="stavba",M31,IF(Oznámení!$B$138="jednotka",M44,IF(Oznámení!$B$138="jiné",M70,IF(Oznámení!$B$138="právo stavby",M57,""))))))</f>
        <v/>
      </c>
      <c r="M5" s="341"/>
      <c r="N5" s="1" t="s">
        <v>21</v>
      </c>
      <c r="O5" s="1" t="s">
        <v>18</v>
      </c>
      <c r="P5" s="1" t="s">
        <v>18</v>
      </c>
      <c r="Q5" s="1" t="s">
        <v>11</v>
      </c>
      <c r="R5" s="298" t="s">
        <v>18</v>
      </c>
      <c r="S5" s="71" t="s">
        <v>75</v>
      </c>
      <c r="T5" s="298" t="s">
        <v>89</v>
      </c>
      <c r="U5" s="298" t="s">
        <v>45</v>
      </c>
      <c r="V5" s="298"/>
      <c r="W5" s="329">
        <v>2</v>
      </c>
      <c r="X5" s="327" t="s">
        <v>232</v>
      </c>
      <c r="Z5" s="298">
        <v>2021</v>
      </c>
      <c r="AA5" t="s">
        <v>269</v>
      </c>
      <c r="AB5" s="358" t="s">
        <v>263</v>
      </c>
    </row>
    <row r="6" spans="1:28" x14ac:dyDescent="0.25">
      <c r="A6" s="1" t="s">
        <v>160</v>
      </c>
      <c r="C6" s="3" t="s">
        <v>34</v>
      </c>
      <c r="D6" s="79"/>
      <c r="E6" s="3" t="s">
        <v>40</v>
      </c>
      <c r="G6" s="298" t="s">
        <v>28</v>
      </c>
      <c r="H6" s="298"/>
      <c r="I6" s="287" t="s">
        <v>187</v>
      </c>
      <c r="J6" s="1" t="s">
        <v>12</v>
      </c>
      <c r="K6" s="8" t="s">
        <v>20</v>
      </c>
      <c r="L6" s="345" t="str">
        <f>IF(Oznámení!$B$138="vyberte druh nemovité věci","",IF(Oznámení!$B$138="pozemek",M19,IF(Oznámení!$B$138="stavba",M32,IF(Oznámení!$B$138="jednotka",M45,IF(Oznámení!$B$138="jiné",M71,IF(Oznámení!$B$138="právo stavby",M58,""))))))</f>
        <v/>
      </c>
      <c r="M6" s="341"/>
      <c r="N6" s="1" t="s">
        <v>22</v>
      </c>
      <c r="O6" s="1" t="s">
        <v>20</v>
      </c>
      <c r="P6" s="1" t="s">
        <v>20</v>
      </c>
      <c r="Q6" s="1" t="s">
        <v>12</v>
      </c>
      <c r="R6" s="298" t="s">
        <v>20</v>
      </c>
      <c r="S6" s="71" t="s">
        <v>76</v>
      </c>
      <c r="T6" s="298" t="s">
        <v>90</v>
      </c>
      <c r="W6" s="329">
        <v>2</v>
      </c>
      <c r="X6" s="327" t="s">
        <v>233</v>
      </c>
      <c r="Z6" s="1">
        <v>2022</v>
      </c>
      <c r="AA6" t="s">
        <v>270</v>
      </c>
    </row>
    <row r="7" spans="1:28" x14ac:dyDescent="0.25">
      <c r="A7" s="1" t="s">
        <v>161</v>
      </c>
      <c r="C7" s="3" t="s">
        <v>35</v>
      </c>
      <c r="D7" s="30"/>
      <c r="E7" s="124"/>
      <c r="I7" s="287" t="s">
        <v>188</v>
      </c>
      <c r="J7" s="1" t="s">
        <v>13</v>
      </c>
      <c r="L7" s="345" t="str">
        <f>IF(Oznámení!$B$138="vyberte druh nemovité věci","",IF(Oznámení!$B$138="pozemek",M20,IF(Oznámení!$B$138="stavba",M33,IF(Oznámení!$B$138="jednotka",M46,IF(Oznámení!$B$138="jiné",M72,IF(Oznámení!$B$138="právo stavby",M59,""))))))</f>
        <v/>
      </c>
      <c r="M7" s="341"/>
      <c r="N7" s="1" t="s">
        <v>23</v>
      </c>
      <c r="Q7" s="8" t="s">
        <v>13</v>
      </c>
      <c r="R7" s="8"/>
      <c r="S7" s="17" t="s">
        <v>77</v>
      </c>
      <c r="T7" s="17"/>
      <c r="W7" s="328">
        <v>2</v>
      </c>
      <c r="X7" s="327" t="s">
        <v>234</v>
      </c>
      <c r="Z7" s="1">
        <v>2023</v>
      </c>
      <c r="AA7" t="s">
        <v>271</v>
      </c>
    </row>
    <row r="8" spans="1:28" ht="36.75" x14ac:dyDescent="0.25">
      <c r="A8" s="1" t="s">
        <v>162</v>
      </c>
      <c r="C8" s="3" t="s">
        <v>61</v>
      </c>
      <c r="I8" s="287" t="s">
        <v>61</v>
      </c>
      <c r="J8" s="1" t="s">
        <v>14</v>
      </c>
      <c r="L8" s="345" t="str">
        <f>IF(Oznámení!$B$138="vyberte druh nemovité věci","",IF(Oznámení!$B$138="pozemek",M21,IF(Oznámení!$B$138="stavba",M34,IF(Oznámení!$B$138="jednotka",M47,IF(Oznámení!$B$138="jiné",M73,IF(Oznámení!$B$138="právo stavby",M60,""))))))</f>
        <v/>
      </c>
      <c r="M8" s="341"/>
      <c r="N8" s="1" t="s">
        <v>24</v>
      </c>
      <c r="Q8" s="1" t="s">
        <v>14</v>
      </c>
      <c r="S8" s="71" t="s">
        <v>78</v>
      </c>
      <c r="T8" s="71"/>
      <c r="W8" s="328">
        <v>2</v>
      </c>
      <c r="X8" s="327" t="s">
        <v>235</v>
      </c>
      <c r="Z8" s="1">
        <v>2024</v>
      </c>
      <c r="AA8" t="s">
        <v>272</v>
      </c>
    </row>
    <row r="9" spans="1:28" ht="36.75" x14ac:dyDescent="0.25">
      <c r="B9" s="124"/>
      <c r="D9" s="124"/>
      <c r="J9" s="1" t="s">
        <v>15</v>
      </c>
      <c r="L9" s="345" t="str">
        <f>IF(Oznámení!$B$138="vyberte druh nemovité věci","",IF(Oznámení!$B$138="pozemek",M22,IF(Oznámení!$B$138="stavba",M35,IF(Oznámení!$B$138="jednotka",M48,IF(Oznámení!$B$138="jiné",M74,IF(Oznámení!$B$138="právo stavby",M61,""))))))</f>
        <v/>
      </c>
      <c r="M9" s="341"/>
      <c r="N9" s="1" t="s">
        <v>25</v>
      </c>
      <c r="P9" s="8"/>
      <c r="Q9" s="1" t="s">
        <v>64</v>
      </c>
      <c r="S9" s="71" t="s">
        <v>79</v>
      </c>
      <c r="T9" s="71"/>
      <c r="U9" s="8"/>
      <c r="W9" s="328">
        <v>2</v>
      </c>
      <c r="X9" s="327" t="s">
        <v>236</v>
      </c>
      <c r="Z9" s="1">
        <v>2025</v>
      </c>
      <c r="AA9" t="s">
        <v>273</v>
      </c>
    </row>
    <row r="10" spans="1:28" x14ac:dyDescent="0.25">
      <c r="J10" s="8" t="s">
        <v>16</v>
      </c>
      <c r="L10" s="345" t="str">
        <f>IF(Oznámení!$B$138="vyberte druh nemovité věci","",IF(Oznámení!$B$138="pozemek",M23,IF(Oznámení!$B$138="stavba",M36,IF(Oznámení!$B$138="jednotka",M49,IF(Oznámení!$B$138="jiné",M75,IF(Oznámení!$B$138="právo stavby",M62,""))))))</f>
        <v/>
      </c>
      <c r="M10" s="341"/>
      <c r="N10" s="1" t="s">
        <v>72</v>
      </c>
      <c r="S10" s="71" t="s">
        <v>29</v>
      </c>
      <c r="T10" s="71"/>
      <c r="W10" s="328">
        <v>2</v>
      </c>
      <c r="X10" s="327" t="s">
        <v>237</v>
      </c>
      <c r="Z10" s="1">
        <v>2026</v>
      </c>
      <c r="AA10" t="s">
        <v>274</v>
      </c>
    </row>
    <row r="11" spans="1:28" x14ac:dyDescent="0.25">
      <c r="A11" s="36"/>
      <c r="J11" s="1" t="s">
        <v>57</v>
      </c>
      <c r="L11" s="345" t="str">
        <f>IF(Oznámení!$B$138="vyberte druh nemovité věci","",IF(Oznámení!$B$138="pozemek",M24,IF(Oznámení!$B$138="stavba",M37,IF(Oznámení!$B$138="jednotka",M50,IF(Oznámení!$B$138="jiné",M76,IF(Oznámení!$B$138="právo stavby",M63,""))))))</f>
        <v/>
      </c>
      <c r="M11" s="341"/>
      <c r="N11" s="1" t="s">
        <v>64</v>
      </c>
      <c r="S11" s="71" t="s">
        <v>80</v>
      </c>
      <c r="T11" s="71"/>
      <c r="W11" s="328">
        <v>2</v>
      </c>
      <c r="X11" s="327" t="s">
        <v>238</v>
      </c>
      <c r="Z11" s="1">
        <v>2027</v>
      </c>
      <c r="AA11" t="s">
        <v>275</v>
      </c>
    </row>
    <row r="12" spans="1:28" x14ac:dyDescent="0.25">
      <c r="I12" s="1"/>
      <c r="L12" s="345" t="str">
        <f>IF(Oznámení!$B$138="vyberte druh nemovité věci","",IF(Oznámení!$B$138="pozemek",M25,IF(Oznámení!$B$138="stavba",M38,IF(Oznámení!$B$138="jednotka",M51,IF(Oznámení!$B$138="jiné",M77,IF(Oznámení!$B$138="právo stavby",M64,""))))))</f>
        <v/>
      </c>
      <c r="M12" s="341"/>
      <c r="S12" s="71" t="s">
        <v>81</v>
      </c>
      <c r="T12" s="71"/>
      <c r="W12" s="329">
        <v>2</v>
      </c>
      <c r="X12" s="327" t="s">
        <v>239</v>
      </c>
      <c r="Z12" s="1">
        <v>2028</v>
      </c>
      <c r="AA12" t="s">
        <v>276</v>
      </c>
    </row>
    <row r="13" spans="1:28" x14ac:dyDescent="0.25">
      <c r="E13" s="6"/>
      <c r="G13" s="299"/>
      <c r="H13" s="299"/>
      <c r="L13" s="345" t="str">
        <f>IF(Oznámení!$B$138="vyberte druh nemovité věci","",IF(Oznámení!$B$138="pozemek",M26,IF(Oznámení!$B$138="stavba",M39,IF(Oznámení!$B$138="jednotka",M52,IF(Oznámení!$B$138="jiné",M78,IF(Oznámení!$B$138="právo stavby",M65,""))))))</f>
        <v/>
      </c>
      <c r="M13" s="293"/>
      <c r="W13" s="329">
        <v>2</v>
      </c>
      <c r="X13" s="327" t="s">
        <v>240</v>
      </c>
      <c r="Z13" s="1">
        <v>2029</v>
      </c>
      <c r="AA13" t="s">
        <v>277</v>
      </c>
    </row>
    <row r="14" spans="1:28" x14ac:dyDescent="0.25">
      <c r="E14" s="172"/>
      <c r="G14" s="27"/>
      <c r="H14" s="27"/>
      <c r="L14" s="346" t="s">
        <v>251</v>
      </c>
      <c r="M14" s="287" t="s">
        <v>189</v>
      </c>
      <c r="O14" s="26"/>
      <c r="R14" s="300"/>
      <c r="T14" s="298"/>
      <c r="W14" s="330">
        <v>2</v>
      </c>
      <c r="X14" s="327" t="s">
        <v>241</v>
      </c>
      <c r="Z14" s="1">
        <v>2030</v>
      </c>
      <c r="AA14" t="s">
        <v>278</v>
      </c>
    </row>
    <row r="15" spans="1:28" ht="15.75" thickBot="1" x14ac:dyDescent="0.3">
      <c r="A15" s="124"/>
      <c r="B15" s="79"/>
      <c r="C15" s="79"/>
      <c r="D15" s="79"/>
      <c r="E15" s="30"/>
      <c r="G15" s="283"/>
      <c r="H15" s="283"/>
      <c r="L15" s="343" t="str">
        <f>IF('List č. 06'!$B$13="vyberte druh nemovité věci","Vyberte specifikaci druhu",IF('List č. 06'!$B$13="pozemek",M16,IF('List č. 06'!$B$13="stavba",M29,IF('List č. 06'!$B$13="jednotka",M42,IF('List č. 06'!$B$13="jiné",M68,IF('List č. 06'!$B$13="právo stavby",M55,""))))))</f>
        <v>Vyberte specifikaci druhu</v>
      </c>
      <c r="M15" s="309" t="s">
        <v>7</v>
      </c>
      <c r="O15" s="298"/>
      <c r="P15" s="8"/>
      <c r="R15" s="26"/>
      <c r="T15" s="304"/>
      <c r="U15" s="8"/>
      <c r="W15" s="330">
        <v>2</v>
      </c>
      <c r="X15" s="327" t="s">
        <v>242</v>
      </c>
      <c r="Z15" s="1">
        <v>2031</v>
      </c>
      <c r="AA15" t="s">
        <v>279</v>
      </c>
    </row>
    <row r="16" spans="1:28" ht="15.75" thickTop="1" x14ac:dyDescent="0.25">
      <c r="A16" s="30"/>
      <c r="B16" s="30"/>
      <c r="C16" s="30"/>
      <c r="D16" s="30"/>
      <c r="E16" s="30"/>
      <c r="G16" s="283"/>
      <c r="H16" s="283"/>
      <c r="L16" s="343" t="str">
        <f>IF('List č. 06'!$B$13="vyberte druh nemovité věci","Nezvolili jste druh nemovité věci",IF('List č. 06'!$B$13="pozemek",M17,IF('List č. 06'!$B$13="stavba",M30,IF('List č. 06'!$B$13="jednotka",M43,IF('List č. 06'!$B$13="jiné",M69,IF('List č. 06'!$B$13="právo stavby",M56,""))))))</f>
        <v>Nezvolili jste druh nemovité věci</v>
      </c>
      <c r="M16" s="310" t="s">
        <v>190</v>
      </c>
      <c r="P16" s="43"/>
      <c r="R16" s="298"/>
      <c r="T16" s="298"/>
      <c r="U16" s="43"/>
      <c r="W16" s="330">
        <v>2</v>
      </c>
      <c r="X16" s="327" t="s">
        <v>243</v>
      </c>
      <c r="Z16" s="1">
        <v>2032</v>
      </c>
      <c r="AA16" t="s">
        <v>280</v>
      </c>
    </row>
    <row r="17" spans="1:27" x14ac:dyDescent="0.25">
      <c r="A17" s="30"/>
      <c r="F17" s="6"/>
      <c r="L17" s="343" t="str">
        <f>IF('List č. 06'!$B$13="vyberte druh nemovité věci","",IF('List č. 06'!$B$13="pozemek",M18,IF('List č. 06'!$B$13="stavba",M31,IF('List č. 06'!$B$13="jednotka",M44,IF('List č. 06'!$B$13="jiné",M70,IF('List č. 06'!$B$13="právo stavby",M57,""))))))</f>
        <v/>
      </c>
      <c r="M17" s="311" t="s">
        <v>191</v>
      </c>
      <c r="R17" s="298"/>
      <c r="T17" s="298"/>
      <c r="W17" s="329">
        <v>2</v>
      </c>
      <c r="X17" s="327" t="s">
        <v>244</v>
      </c>
      <c r="Z17" s="1">
        <v>2033</v>
      </c>
      <c r="AA17" t="s">
        <v>281</v>
      </c>
    </row>
    <row r="18" spans="1:27" x14ac:dyDescent="0.25">
      <c r="A18" s="30"/>
      <c r="B18" s="286"/>
      <c r="C18" s="46"/>
      <c r="D18" s="46"/>
      <c r="F18" s="172"/>
      <c r="L18" s="343" t="str">
        <f>IF('List č. 06'!$B$13="vyberte druh nemovité věci","",IF('List č. 06'!$B$13="pozemek",M19,IF('List č. 06'!$B$13="stavba",M32,IF('List č. 06'!$B$13="jednotka",M45,IF('List č. 06'!$B$13="jiné",M71,IF('List č. 06'!$B$13="právo stavby",M58,""))))))</f>
        <v/>
      </c>
      <c r="M18" s="311" t="s">
        <v>192</v>
      </c>
      <c r="R18" s="298"/>
      <c r="T18" s="298"/>
      <c r="W18" s="328">
        <v>2</v>
      </c>
      <c r="X18" s="327" t="s">
        <v>244</v>
      </c>
      <c r="Z18" s="1">
        <v>2034</v>
      </c>
      <c r="AA18" t="s">
        <v>282</v>
      </c>
    </row>
    <row r="19" spans="1:27" x14ac:dyDescent="0.25">
      <c r="A19" s="30"/>
      <c r="B19" s="172"/>
      <c r="C19" s="172"/>
      <c r="E19" s="124"/>
      <c r="F19" s="30"/>
      <c r="L19" s="343" t="str">
        <f>IF('List č. 06'!$B$13="vyberte druh nemovité věci","",IF('List č. 06'!$B$13="pozemek",M20,IF('List č. 06'!$B$13="stavba",M33,IF('List č. 06'!$B$13="jednotka",M46,IF('List č. 06'!$B$13="jiné",M72,IF('List č. 06'!$B$13="právo stavby",M59,""))))))</f>
        <v/>
      </c>
      <c r="M19" s="311" t="s">
        <v>193</v>
      </c>
      <c r="W19" s="328">
        <v>2</v>
      </c>
      <c r="X19" s="327" t="s">
        <v>245</v>
      </c>
      <c r="Z19" s="1">
        <v>2035</v>
      </c>
      <c r="AA19" t="s">
        <v>283</v>
      </c>
    </row>
    <row r="20" spans="1:27" x14ac:dyDescent="0.25">
      <c r="A20" s="220"/>
      <c r="B20" s="30"/>
      <c r="C20" s="30"/>
      <c r="E20" s="30"/>
      <c r="F20" s="30"/>
      <c r="L20" s="343" t="str">
        <f>IF('List č. 06'!$B$13="vyberte druh nemovité věci","",IF('List č. 06'!$B$13="pozemek",M21,IF('List č. 06'!$B$13="stavba",M34,IF('List č. 06'!$B$13="jednotka",M47,IF('List č. 06'!$B$13="jiné",M73,IF('List č. 06'!$B$13="právo stavby",M60,""))))))</f>
        <v/>
      </c>
      <c r="M20" s="311" t="s">
        <v>194</v>
      </c>
      <c r="W20" s="328">
        <v>2</v>
      </c>
      <c r="X20" s="327" t="s">
        <v>246</v>
      </c>
      <c r="Z20" s="1">
        <v>2036</v>
      </c>
      <c r="AA20" t="s">
        <v>284</v>
      </c>
    </row>
    <row r="21" spans="1:27" x14ac:dyDescent="0.25">
      <c r="A21" s="30"/>
      <c r="B21" s="30"/>
      <c r="C21" s="30"/>
      <c r="E21" s="79"/>
      <c r="G21" s="6"/>
      <c r="H21" s="6"/>
      <c r="L21" s="343" t="str">
        <f>IF('List č. 06'!$B$13="vyberte druh nemovité věci","",IF('List č. 06'!$B$13="pozemek",M22,IF('List č. 06'!$B$13="stavba",M35,IF('List č. 06'!$B$13="jednotka",M48,IF('List č. 06'!$B$13="jiné",M74,IF('List č. 06'!$B$13="právo stavby",M61,""))))))</f>
        <v/>
      </c>
      <c r="M21" s="311" t="s">
        <v>195</v>
      </c>
      <c r="W21" s="328">
        <v>2</v>
      </c>
      <c r="X21" s="327" t="s">
        <v>247</v>
      </c>
      <c r="Z21" s="1">
        <v>2037</v>
      </c>
      <c r="AA21" t="s">
        <v>285</v>
      </c>
    </row>
    <row r="22" spans="1:27" x14ac:dyDescent="0.25">
      <c r="E22" s="79"/>
      <c r="G22" s="172"/>
      <c r="H22" s="172"/>
      <c r="L22" s="343" t="str">
        <f>IF('List č. 06'!$B$13="vyberte druh nemovité věci","",IF('List č. 06'!$B$13="pozemek",M23,IF('List č. 06'!$B$13="stavba",M36,IF('List č. 06'!$B$13="jednotka",M49,IF('List č. 06'!$B$13="jiné",M75,IF('List č. 06'!$B$13="právo stavby",M62,""))))))</f>
        <v/>
      </c>
      <c r="M22" s="311" t="s">
        <v>196</v>
      </c>
      <c r="W22" s="328">
        <v>2</v>
      </c>
      <c r="X22" s="327" t="s">
        <v>248</v>
      </c>
      <c r="Z22" s="1">
        <v>2038</v>
      </c>
      <c r="AA22" t="s">
        <v>286</v>
      </c>
    </row>
    <row r="23" spans="1:27" x14ac:dyDescent="0.25">
      <c r="A23" s="42"/>
      <c r="E23" s="79"/>
      <c r="F23" s="124"/>
      <c r="G23" s="30"/>
      <c r="H23" s="30"/>
      <c r="L23" s="343" t="str">
        <f>IF('List č. 06'!$B$13="vyberte druh nemovité věci","",IF('List č. 06'!$B$13="pozemek",M24,IF('List č. 06'!$B$13="stavba",M37,IF('List č. 06'!$B$13="jednotka",M50,IF('List č. 06'!$B$13="jiné",M76,IF('List č. 06'!$B$13="právo stavby",M63,""))))))</f>
        <v/>
      </c>
      <c r="M23" s="311" t="s">
        <v>197</v>
      </c>
      <c r="W23" s="328">
        <v>2</v>
      </c>
      <c r="X23" s="327" t="s">
        <v>249</v>
      </c>
      <c r="Z23" s="1">
        <v>2039</v>
      </c>
      <c r="AA23" t="s">
        <v>287</v>
      </c>
    </row>
    <row r="24" spans="1:27" x14ac:dyDescent="0.25">
      <c r="A24" s="79"/>
      <c r="B24" s="131"/>
      <c r="C24" s="124"/>
      <c r="E24" s="79"/>
      <c r="F24" s="30"/>
      <c r="G24" s="30"/>
      <c r="H24" s="30"/>
      <c r="L24" s="343" t="str">
        <f>IF('List č. 06'!$B$13="vyberte druh nemovité věci","",IF('List č. 06'!$B$13="pozemek",M25,IF('List č. 06'!$B$13="stavba",M38,IF('List č. 06'!$B$13="jednotka",M51,IF('List č. 06'!$B$13="jiné",M77,IF('List č. 06'!$B$13="právo stavby",M64,""))))))</f>
        <v/>
      </c>
      <c r="M24" s="311" t="s">
        <v>198</v>
      </c>
      <c r="P24" s="8"/>
      <c r="S24" s="8"/>
      <c r="T24" s="8"/>
      <c r="U24" s="81"/>
      <c r="V24" s="81"/>
      <c r="W24" s="328">
        <v>2</v>
      </c>
      <c r="X24" s="327" t="s">
        <v>250</v>
      </c>
      <c r="Z24" s="81"/>
    </row>
    <row r="25" spans="1:27" x14ac:dyDescent="0.25">
      <c r="A25" s="30"/>
      <c r="B25" s="36"/>
      <c r="C25" s="30"/>
      <c r="F25" s="79"/>
      <c r="L25" s="343" t="str">
        <f>IF('List č. 06'!$B$13="vyberte druh nemovité věci","",IF('List č. 06'!$B$13="pozemek",M26,IF('List č. 06'!$B$13="stavba",M39,IF('List č. 06'!$B$13="jednotka",M52,IF('List č. 06'!$B$13="jiné",M78,IF('List č. 06'!$B$13="právo stavby",M65,""))))))</f>
        <v/>
      </c>
      <c r="M25" s="311" t="s">
        <v>199</v>
      </c>
    </row>
    <row r="26" spans="1:27" x14ac:dyDescent="0.25">
      <c r="A26" s="80"/>
      <c r="B26" s="79"/>
      <c r="C26" s="79"/>
      <c r="F26" s="79"/>
      <c r="L26" s="347" t="s">
        <v>252</v>
      </c>
      <c r="M26" s="290" t="s">
        <v>200</v>
      </c>
      <c r="N26" s="8"/>
      <c r="O26" s="8"/>
      <c r="P26" s="8"/>
      <c r="S26" s="8"/>
      <c r="T26" s="8"/>
      <c r="U26" s="8"/>
      <c r="V26" s="8"/>
      <c r="Z26" s="8"/>
    </row>
    <row r="27" spans="1:27" x14ac:dyDescent="0.25">
      <c r="A27" s="80"/>
      <c r="B27" s="79"/>
      <c r="C27" s="79"/>
      <c r="E27" s="40"/>
      <c r="F27" s="79"/>
      <c r="G27" s="124"/>
      <c r="H27" s="124"/>
      <c r="L27" s="348" t="str">
        <f>IF('List č. 06'!$B$24="vyberte druh nemovité věci","Vyberte specifikaci druhu",IF('List č. 06'!$B$24="pozemek",M16,IF('List č. 06'!$B$24="stavba",M29,IF('List č. 06'!$B$24="jednotka",M42,IF('List č. 06'!$B$24="jiné",M68,IF('List č. 06'!$B$24="právo stavby",M55,""))))))</f>
        <v>Vyberte specifikaci druhu</v>
      </c>
      <c r="M27" s="289" t="s">
        <v>95</v>
      </c>
      <c r="P27" s="8"/>
      <c r="Q27" s="49"/>
      <c r="R27" s="49"/>
      <c r="S27" s="8"/>
      <c r="T27" s="8"/>
      <c r="U27" s="8"/>
      <c r="V27" s="8"/>
      <c r="Z27" s="8"/>
    </row>
    <row r="28" spans="1:27" ht="15.75" thickBot="1" x14ac:dyDescent="0.3">
      <c r="A28" s="80"/>
      <c r="B28" s="79"/>
      <c r="C28" s="79"/>
      <c r="E28" s="40"/>
      <c r="F28" s="79"/>
      <c r="G28" s="30"/>
      <c r="H28" s="30"/>
      <c r="L28" s="349" t="str">
        <f>IF('List č. 06'!$B$24="vyberte druh nemovité věci","Nezvolili jste druh nemovité věci",IF('List č. 06'!$B$24="pozemek",M17,IF('List č. 06'!$B$24="stavba",M30,IF('List č. 06'!$B$24="jednotka",M43,IF('List č. 06'!$B$24="jiné",M69,IF('List č. 06'!$B$24="právo stavby",M56,""))))))</f>
        <v>Nezvolili jste druh nemovité věci</v>
      </c>
      <c r="M28" s="321" t="s">
        <v>186</v>
      </c>
      <c r="N28" s="8"/>
      <c r="O28" s="8"/>
      <c r="P28" s="8"/>
      <c r="Q28" s="8"/>
      <c r="R28" s="8"/>
      <c r="S28" s="8"/>
      <c r="T28" s="8"/>
      <c r="U28" s="8"/>
      <c r="V28" s="8"/>
      <c r="Z28" s="8"/>
    </row>
    <row r="29" spans="1:27" ht="15.75" thickTop="1" x14ac:dyDescent="0.25">
      <c r="A29" s="80"/>
      <c r="B29" s="79"/>
      <c r="C29" s="79"/>
      <c r="E29" s="40"/>
      <c r="G29" s="79"/>
      <c r="H29" s="79"/>
      <c r="L29" s="349" t="str">
        <f>IF('List č. 06'!$B$24="vyberte druh nemovité věci","",IF('List č. 06'!$B$24="pozemek",M18,IF('List č. 06'!$B$24="stavba",M31,IF('List č. 06'!$B$24="jednotka",M44,IF('List č. 06'!$B$24="jiné",M70,IF('List č. 06'!$B$24="právo stavby",M57,""))))))</f>
        <v/>
      </c>
      <c r="M29" s="322" t="s">
        <v>190</v>
      </c>
      <c r="N29" s="8"/>
      <c r="O29" s="8"/>
      <c r="P29" s="8"/>
      <c r="S29" s="8"/>
      <c r="T29" s="8"/>
      <c r="U29" s="8"/>
      <c r="V29" s="8"/>
      <c r="Z29" s="8"/>
    </row>
    <row r="30" spans="1:27" x14ac:dyDescent="0.25">
      <c r="A30" s="30"/>
      <c r="E30" s="124"/>
      <c r="G30" s="79"/>
      <c r="H30" s="79"/>
      <c r="L30" s="349" t="str">
        <f>IF('List č. 06'!$B$24="vyberte druh nemovité věci","",IF('List č. 06'!$B$24="pozemek",M19,IF('List č. 06'!$B$24="stavba",M32,IF('List č. 06'!$B$24="jednotka",M45,IF('List č. 06'!$B$24="jiné",M71,IF('List č. 06'!$B$24="právo stavby",M58,""))))))</f>
        <v/>
      </c>
      <c r="M30" s="323" t="s">
        <v>201</v>
      </c>
      <c r="N30" s="8"/>
      <c r="O30" s="8"/>
      <c r="Q30" s="8"/>
      <c r="R30" s="8"/>
      <c r="U30" s="3"/>
      <c r="V30" s="3"/>
      <c r="Z30" s="3"/>
    </row>
    <row r="31" spans="1:27" x14ac:dyDescent="0.25">
      <c r="A31" s="30"/>
      <c r="E31" s="30"/>
      <c r="F31" s="40"/>
      <c r="G31" s="79"/>
      <c r="H31" s="79"/>
      <c r="L31" s="349" t="str">
        <f>IF('List č. 06'!$B$24="vyberte druh nemovité věci","",IF('List č. 06'!$B$24="pozemek",M20,IF('List č. 06'!$B$24="stavba",M33,IF('List č. 06'!$B$24="jednotka",M46,IF('List č. 06'!$B$24="jiné",M72,IF('List č. 06'!$B$24="právo stavby",M59,""))))))</f>
        <v/>
      </c>
      <c r="M31" s="323" t="s">
        <v>202</v>
      </c>
      <c r="N31" s="8"/>
      <c r="O31" s="8"/>
      <c r="Q31" s="8"/>
      <c r="R31" s="8"/>
      <c r="U31" s="3"/>
      <c r="V31" s="3"/>
      <c r="Z31" s="3"/>
    </row>
    <row r="32" spans="1:27" x14ac:dyDescent="0.25">
      <c r="A32" s="175"/>
      <c r="B32" s="40"/>
      <c r="C32" s="40"/>
      <c r="E32" s="79"/>
      <c r="F32" s="40"/>
      <c r="G32" s="79"/>
      <c r="H32" s="79"/>
      <c r="L32" s="349" t="str">
        <f>IF('List č. 06'!$B$24="vyberte druh nemovité věci","",IF('List č. 06'!$B$24="pozemek",M21,IF('List č. 06'!$B$24="stavba",M34,IF('List č. 06'!$B$24="jednotka",M47,IF('List č. 06'!$B$24="jiné",M73,IF('List č. 06'!$B$24="právo stavby",M60,""))))))</f>
        <v/>
      </c>
      <c r="M32" s="323" t="s">
        <v>203</v>
      </c>
      <c r="Q32" s="8"/>
      <c r="R32" s="8"/>
      <c r="U32" s="3"/>
      <c r="V32" s="3"/>
      <c r="Z32" s="3"/>
    </row>
    <row r="33" spans="1:26" x14ac:dyDescent="0.25">
      <c r="B33" s="40"/>
      <c r="C33" s="40"/>
      <c r="E33" s="79"/>
      <c r="F33" s="40"/>
      <c r="L33" s="349" t="str">
        <f>IF('List č. 06'!$B$24="vyberte druh nemovité věci","",IF('List č. 06'!$B$24="pozemek",M22,IF('List č. 06'!$B$24="stavba",M35,IF('List č. 06'!$B$24="jednotka",M48,IF('List č. 06'!$B$24="jiné",M74,IF('List č. 06'!$B$24="právo stavby",M61,""))))))</f>
        <v/>
      </c>
      <c r="M33" s="323" t="s">
        <v>204</v>
      </c>
      <c r="Q33" s="8"/>
      <c r="R33" s="8"/>
      <c r="U33" s="3"/>
      <c r="V33" s="3"/>
      <c r="Z33" s="3"/>
    </row>
    <row r="34" spans="1:26" x14ac:dyDescent="0.25">
      <c r="B34" s="40"/>
      <c r="C34" s="40"/>
      <c r="E34" s="30"/>
      <c r="F34" s="124"/>
      <c r="L34" s="349" t="str">
        <f>IF('List č. 06'!$B$24="vyberte druh nemovité věci","",IF('List č. 06'!$B$24="pozemek",M23,IF('List č. 06'!$B$24="stavba",M36,IF('List č. 06'!$B$24="jednotka",M49,IF('List č. 06'!$B$24="jiné",M75,IF('List č. 06'!$B$24="právo stavby",M62,""))))))</f>
        <v/>
      </c>
      <c r="M34" s="323" t="s">
        <v>205</v>
      </c>
      <c r="U34" s="3"/>
      <c r="V34" s="3"/>
      <c r="Z34" s="3"/>
    </row>
    <row r="35" spans="1:26" x14ac:dyDescent="0.25">
      <c r="A35" s="129"/>
      <c r="B35" s="124"/>
      <c r="C35" s="124"/>
      <c r="E35" s="79"/>
      <c r="F35" s="30"/>
      <c r="G35" s="40"/>
      <c r="H35" s="40"/>
      <c r="L35" s="349" t="str">
        <f>IF('List č. 06'!$B$24="vyberte druh nemovité věci","",IF('List č. 06'!$B$24="pozemek",M24,IF('List č. 06'!$B$24="stavba",M37,IF('List č. 06'!$B$24="jednotka",M50,IF('List č. 06'!$B$24="jiné",M76,IF('List č. 06'!$B$24="právo stavby",M63,""))))))</f>
        <v/>
      </c>
      <c r="M35" s="323" t="s">
        <v>206</v>
      </c>
      <c r="P35" s="8"/>
      <c r="S35" s="8"/>
      <c r="T35" s="8"/>
      <c r="U35" s="124"/>
      <c r="V35" s="124"/>
      <c r="Z35" s="124"/>
    </row>
    <row r="36" spans="1:26" x14ac:dyDescent="0.25">
      <c r="A36" s="30"/>
      <c r="B36" s="30"/>
      <c r="C36" s="30"/>
      <c r="E36" s="30"/>
      <c r="F36" s="79"/>
      <c r="G36" s="40"/>
      <c r="H36" s="40"/>
      <c r="L36" s="349" t="str">
        <f>IF('List č. 06'!$B$24="vyberte druh nemovité věci","",IF('List č. 06'!$B$24="pozemek",M25,IF('List č. 06'!$B$24="stavba",M38,IF('List č. 06'!$B$24="jednotka",M51,IF('List č. 06'!$B$24="jiné",M77,IF('List č. 06'!$B$24="právo stavby",M64,""))))))</f>
        <v/>
      </c>
      <c r="M36" s="323" t="s">
        <v>95</v>
      </c>
      <c r="P36" s="172"/>
      <c r="S36" s="172"/>
      <c r="T36" s="172"/>
      <c r="U36" s="172"/>
      <c r="V36" s="172"/>
      <c r="Z36" s="172"/>
    </row>
    <row r="37" spans="1:26" x14ac:dyDescent="0.25">
      <c r="A37" s="79"/>
      <c r="B37" s="79"/>
      <c r="C37" s="79"/>
      <c r="E37" s="79"/>
      <c r="F37" s="79"/>
      <c r="G37" s="40"/>
      <c r="H37" s="40"/>
      <c r="L37" s="349" t="str">
        <f>IF('List č. 06'!$B$24="vyberte druh nemovité věci","",IF('List č. 06'!$B$24="pozemek",M26,IF('List č. 06'!$B$24="stavba",M39,IF('List č. 06'!$B$24="jednotka",M52,IF('List č. 06'!$B$24="jiné",M78,IF('List č. 06'!$B$24="právo stavby",M65,""))))))</f>
        <v/>
      </c>
      <c r="M37" s="323" t="s">
        <v>95</v>
      </c>
      <c r="N37" s="8"/>
      <c r="O37" s="8"/>
      <c r="P37" s="8"/>
      <c r="S37" s="8"/>
      <c r="T37" s="8"/>
      <c r="U37" s="8"/>
      <c r="V37" s="8"/>
      <c r="Z37" s="8"/>
    </row>
    <row r="38" spans="1:26" x14ac:dyDescent="0.25">
      <c r="A38" s="79"/>
      <c r="B38" s="79"/>
      <c r="C38" s="79"/>
      <c r="F38" s="173"/>
      <c r="G38" s="124"/>
      <c r="H38" s="124"/>
      <c r="L38" s="350" t="s">
        <v>253</v>
      </c>
      <c r="M38" s="323" t="s">
        <v>95</v>
      </c>
      <c r="N38" s="172"/>
      <c r="O38" s="172"/>
      <c r="P38" s="8"/>
      <c r="S38" s="8"/>
      <c r="T38" s="8"/>
      <c r="U38" s="8"/>
      <c r="V38" s="8"/>
      <c r="Z38" s="8"/>
    </row>
    <row r="39" spans="1:26" x14ac:dyDescent="0.25">
      <c r="A39" s="30"/>
      <c r="B39" s="30"/>
      <c r="C39" s="30"/>
      <c r="E39" s="42"/>
      <c r="F39" s="79"/>
      <c r="G39" s="30"/>
      <c r="H39" s="30"/>
      <c r="L39" s="287" t="str">
        <f>IF('List č. 06'!$B$35="vyberte druh nemovité věci","Vyberte specifikaci druhu",IF('List č. 06'!$B$35="pozemek",M16,IF('List č. 06'!$B$35="stavba",M29,IF('List č. 06'!$B$35="jednotka",M42,IF('List č. 06'!$B$35="jiné",M68,IF('List č. 06'!$B$35="právo stavby",M55,""))))))</f>
        <v>Vyberte specifikaci druhu</v>
      </c>
      <c r="M39" s="291" t="s">
        <v>95</v>
      </c>
      <c r="N39" s="8"/>
      <c r="O39" s="8"/>
      <c r="Q39" s="8"/>
      <c r="R39" s="8"/>
    </row>
    <row r="40" spans="1:26" x14ac:dyDescent="0.25">
      <c r="A40" s="80"/>
      <c r="B40" s="79"/>
      <c r="C40" s="79"/>
      <c r="E40" s="30"/>
      <c r="F40" s="30"/>
      <c r="G40" s="79"/>
      <c r="H40" s="79"/>
      <c r="L40" s="287" t="str">
        <f>IF('List č. 06'!$B$35="vyberte druh nemovité věci","Nezvolili jste druh nemovité věci",IF('List č. 06'!$B$35="pozemek",M17,IF('List č. 06'!$B$35="stavba",M30,IF('List č. 06'!$B$35="jednotka",M43,IF('List č. 06'!$B$35="jiné",M69,IF('List č. 06'!$B$35="právo stavby",M56,""))))))</f>
        <v>Nezvolili jste druh nemovité věci</v>
      </c>
      <c r="N40" s="8"/>
      <c r="O40" s="8"/>
      <c r="P40" s="8"/>
      <c r="Q40" s="172"/>
      <c r="R40" s="172"/>
      <c r="S40" s="8"/>
      <c r="T40" s="8"/>
      <c r="U40" s="8"/>
      <c r="V40" s="8"/>
      <c r="Z40" s="8"/>
    </row>
    <row r="41" spans="1:26" ht="15.75" thickBot="1" x14ac:dyDescent="0.3">
      <c r="A41" s="30"/>
      <c r="B41" s="30"/>
      <c r="C41" s="30"/>
      <c r="E41" s="30"/>
      <c r="F41" s="79"/>
      <c r="G41" s="79"/>
      <c r="H41" s="79"/>
      <c r="L41" s="287" t="str">
        <f>IF('List č. 06'!$B$35="vyberte druh nemovité věci","",IF('List č. 06'!$B$35="pozemek",M18,IF('List č. 06'!$B$35="stavba",M31,IF('List č. 06'!$B$35="jednotka",M44,IF('List č. 06'!$B$35="jiné",M70,IF('List č. 06'!$B$35="právo stavby",M57,""))))))</f>
        <v/>
      </c>
      <c r="M41" s="318" t="s">
        <v>187</v>
      </c>
      <c r="Q41" s="8"/>
      <c r="R41" s="8"/>
    </row>
    <row r="42" spans="1:26" ht="15.75" thickTop="1" x14ac:dyDescent="0.25">
      <c r="A42" s="79"/>
      <c r="B42" s="79"/>
      <c r="C42" s="79"/>
      <c r="E42" s="30"/>
      <c r="G42" s="173"/>
      <c r="H42" s="173"/>
      <c r="L42" s="287" t="str">
        <f>IF('List č. 06'!$B$35="vyberte druh nemovité věci","",IF('List č. 06'!$B$35="pozemek",M19,IF('List č. 06'!$B$35="stavba",M32,IF('List č. 06'!$B$35="jednotka",M45,IF('List č. 06'!$B$35="jiné",M71,IF('List č. 06'!$B$35="právo stavby",M58,""))))))</f>
        <v/>
      </c>
      <c r="M42" s="319" t="s">
        <v>190</v>
      </c>
      <c r="N42" s="8"/>
      <c r="O42" s="8"/>
      <c r="P42" s="8"/>
      <c r="Q42" s="8"/>
      <c r="R42" s="8"/>
      <c r="S42" s="8"/>
      <c r="T42" s="8"/>
      <c r="U42" s="124"/>
      <c r="V42" s="124"/>
      <c r="Z42" s="124"/>
    </row>
    <row r="43" spans="1:26" x14ac:dyDescent="0.25">
      <c r="E43" s="30"/>
      <c r="F43" s="42"/>
      <c r="G43" s="79"/>
      <c r="H43" s="79"/>
      <c r="L43" s="287" t="str">
        <f>IF('List č. 06'!$B$35="vyberte druh nemovité věci","",IF('List č. 06'!$B$35="pozemek",M20,IF('List č. 06'!$B$35="stavba",M33,IF('List č. 06'!$B$35="jednotka",M46,IF('List č. 06'!$B$35="jiné",M72,IF('List č. 06'!$B$35="právo stavby",M59,""))))))</f>
        <v/>
      </c>
      <c r="M43" s="320" t="s">
        <v>207</v>
      </c>
      <c r="S43" s="43"/>
      <c r="T43" s="43"/>
    </row>
    <row r="44" spans="1:26" x14ac:dyDescent="0.25">
      <c r="A44" s="42"/>
      <c r="B44" s="270"/>
      <c r="C44" s="42"/>
      <c r="D44" s="42"/>
      <c r="E44" s="30"/>
      <c r="F44" s="30"/>
      <c r="G44" s="30"/>
      <c r="H44" s="30"/>
      <c r="L44" s="287" t="str">
        <f>IF('List č. 06'!$B$35="vyberte druh nemovité věci","",IF('List č. 06'!$B$35="pozemek",M21,IF('List č. 06'!$B$35="stavba",M34,IF('List č. 06'!$B$35="jednotka",M47,IF('List č. 06'!$B$35="jiné",M73,IF('List č. 06'!$B$35="právo stavby",M60,""))))))</f>
        <v/>
      </c>
      <c r="M44" s="320" t="s">
        <v>208</v>
      </c>
      <c r="N44" s="8"/>
      <c r="O44" s="8"/>
      <c r="Q44" s="8"/>
      <c r="R44" s="8"/>
    </row>
    <row r="45" spans="1:26" x14ac:dyDescent="0.25">
      <c r="A45" s="30"/>
      <c r="B45" s="265"/>
      <c r="C45" s="30"/>
      <c r="D45" s="30"/>
      <c r="E45" s="30"/>
      <c r="F45" s="30"/>
      <c r="G45" s="79"/>
      <c r="H45" s="79"/>
      <c r="L45" s="287" t="str">
        <f>IF('List č. 06'!$B$35="vyberte druh nemovité věci","",IF('List č. 06'!$B$35="pozemek",M22,IF('List č. 06'!$B$35="stavba",M35,IF('List č. 06'!$B$35="jednotka",M48,IF('List č. 06'!$B$35="jiné",M74,IF('List č. 06'!$B$35="právo stavby",M61,""))))))</f>
        <v/>
      </c>
      <c r="M45" s="320" t="s">
        <v>209</v>
      </c>
      <c r="Q45" s="3"/>
      <c r="R45" s="3"/>
    </row>
    <row r="46" spans="1:26" x14ac:dyDescent="0.25">
      <c r="A46" s="30"/>
      <c r="B46" s="265"/>
      <c r="C46" s="30"/>
      <c r="D46" s="30"/>
      <c r="E46" s="30"/>
      <c r="F46" s="30"/>
      <c r="L46" s="287" t="str">
        <f>IF('List č. 06'!$B$35="vyberte druh nemovité věci","",IF('List č. 06'!$B$35="pozemek",M23,IF('List č. 06'!$B$35="stavba",M36,IF('List č. 06'!$B$35="jednotka",M49,IF('List č. 06'!$B$35="jiné",M75,IF('List č. 06'!$B$35="právo stavby",M62,""))))))</f>
        <v/>
      </c>
      <c r="M46" s="320" t="s">
        <v>210</v>
      </c>
      <c r="Q46" s="124"/>
      <c r="R46" s="124"/>
    </row>
    <row r="47" spans="1:26" x14ac:dyDescent="0.25">
      <c r="A47" s="30"/>
      <c r="B47" s="30"/>
      <c r="C47" s="30"/>
      <c r="D47" s="30"/>
      <c r="E47" s="30"/>
      <c r="F47" s="30"/>
      <c r="G47" s="42"/>
      <c r="H47" s="42"/>
      <c r="L47" s="287" t="str">
        <f>IF('List č. 06'!$B$35="vyberte druh nemovité věci","",IF('List č. 06'!$B$35="pozemek",M24,IF('List č. 06'!$B$35="stavba",M37,IF('List č. 06'!$B$35="jednotka",M50,IF('List č. 06'!$B$35="jiné",M76,IF('List č. 06'!$B$35="právo stavby",M63,""))))))</f>
        <v/>
      </c>
      <c r="M47" s="320" t="s">
        <v>211</v>
      </c>
      <c r="Q47" s="3"/>
      <c r="R47" s="3"/>
      <c r="S47" s="3"/>
      <c r="T47" s="3"/>
    </row>
    <row r="48" spans="1:26" x14ac:dyDescent="0.25">
      <c r="A48" s="30"/>
      <c r="B48" s="30"/>
      <c r="C48" s="30"/>
      <c r="D48" s="30"/>
      <c r="E48" s="30"/>
      <c r="F48" s="30"/>
      <c r="G48" s="30"/>
      <c r="H48" s="30"/>
      <c r="L48" s="287" t="str">
        <f>IF('List č. 06'!$B$35="vyberte druh nemovité věci","",IF('List č. 06'!$B$35="pozemek",M25,IF('List č. 06'!$B$35="stavba",M38,IF('List č. 06'!$B$35="jednotka",M51,IF('List č. 06'!$B$35="jiné",M77,IF('List č. 06'!$B$35="právo stavby",M64,""))))))</f>
        <v/>
      </c>
      <c r="M48" s="320" t="s">
        <v>212</v>
      </c>
      <c r="Q48" s="3"/>
      <c r="R48" s="3"/>
      <c r="S48" s="44"/>
      <c r="T48" s="44"/>
    </row>
    <row r="49" spans="1:20" x14ac:dyDescent="0.25">
      <c r="A49" s="30"/>
      <c r="B49" s="30"/>
      <c r="C49" s="30"/>
      <c r="D49" s="30"/>
      <c r="F49" s="30"/>
      <c r="G49" s="30"/>
      <c r="H49" s="30"/>
      <c r="L49" s="287" t="str">
        <f>IF('List č. 06'!$B$35="vyberte druh nemovité věci","",IF('List č. 06'!$B$35="pozemek",M26,IF('List č. 06'!$B$35="stavba",M39,IF('List č. 06'!$B$35="jednotka",M52,IF('List č. 06'!$B$35="jiné",M78,IF('List č. 06'!$B$35="právo stavby",M65,""))))))</f>
        <v/>
      </c>
      <c r="M49" s="320" t="s">
        <v>213</v>
      </c>
      <c r="Q49" s="3"/>
      <c r="R49" s="3"/>
    </row>
    <row r="50" spans="1:20" x14ac:dyDescent="0.25">
      <c r="A50" s="30"/>
      <c r="B50" s="30"/>
      <c r="C50" s="30"/>
      <c r="D50" s="30"/>
      <c r="E50" s="65"/>
      <c r="F50" s="30"/>
      <c r="G50" s="30"/>
      <c r="H50" s="30"/>
      <c r="L50" s="351" t="s">
        <v>254</v>
      </c>
      <c r="M50" s="320" t="s">
        <v>214</v>
      </c>
      <c r="Q50" s="3"/>
      <c r="R50" s="3"/>
    </row>
    <row r="51" spans="1:20" x14ac:dyDescent="0.25">
      <c r="A51" s="36"/>
      <c r="B51" s="30"/>
      <c r="C51" s="30"/>
      <c r="D51" s="30"/>
      <c r="E51" s="65"/>
      <c r="F51" s="30"/>
      <c r="G51" s="30"/>
      <c r="H51" s="30"/>
      <c r="L51" s="287" t="str">
        <f>IF('List č. 06'!$B$46="vyberte druh nemovité věci","Vyberte specifikaci druhu",IF('List č. 06'!$B$46="pozemek",M16,IF('List č. 06'!$B$46="stavba",M29,IF('List č. 06'!$B$46="jednotka",M42,IF('List č. 06'!$B$46="jiné",M68,IF('List č. 06'!$B$46="právo stavby",M55,""))))))</f>
        <v>Vyberte specifikaci druhu</v>
      </c>
      <c r="M51" s="320" t="s">
        <v>215</v>
      </c>
    </row>
    <row r="52" spans="1:20" x14ac:dyDescent="0.25">
      <c r="A52" s="63"/>
      <c r="B52" s="30"/>
      <c r="C52" s="30"/>
      <c r="D52" s="30"/>
      <c r="E52" s="30"/>
      <c r="F52" s="30"/>
      <c r="G52" s="30"/>
      <c r="H52" s="30"/>
      <c r="L52" s="287" t="str">
        <f>IF('List č. 06'!$B$46="vyberte druh nemovité věci","Nezvolili jste druh nemovité věci",IF('List č. 06'!$B$46="pozemek",M17,IF('List č. 06'!$B$46="stavba",M30,IF('List č. 06'!$B$46="jednotka",M43,IF('List č. 06'!$B$46="jiné",M69,IF('List č. 06'!$B$46="právo stavby",M56,""))))))</f>
        <v>Nezvolili jste druh nemovité věci</v>
      </c>
      <c r="M52" s="292" t="s">
        <v>95</v>
      </c>
      <c r="S52" s="3"/>
      <c r="T52" s="3"/>
    </row>
    <row r="53" spans="1:20" x14ac:dyDescent="0.25">
      <c r="A53" s="7"/>
      <c r="B53" s="30"/>
      <c r="C53" s="30"/>
      <c r="D53" s="30"/>
      <c r="E53" s="30"/>
      <c r="G53" s="30"/>
      <c r="H53" s="30"/>
      <c r="L53" s="287" t="str">
        <f>IF('List č. 06'!$B$46="vyberte druh nemovité věci","",IF('List č. 06'!$B$46="pozemek",M18,IF('List č. 06'!$B$46="stavba",M31,IF('List č. 06'!$B$46="jednotka",M44,IF('List č. 06'!$B$46="jiné",M70,IF('List č. 06'!$B$46="právo stavby",M57,""))))))</f>
        <v/>
      </c>
      <c r="M53" s="293" t="s">
        <v>95</v>
      </c>
      <c r="S53" s="3"/>
      <c r="T53" s="3"/>
    </row>
    <row r="54" spans="1:20" ht="15.75" thickBot="1" x14ac:dyDescent="0.3">
      <c r="A54" s="30"/>
      <c r="E54" s="30"/>
      <c r="F54" s="65"/>
      <c r="G54" s="30"/>
      <c r="H54" s="30"/>
      <c r="L54" s="287" t="str">
        <f>IF('List č. 06'!$B$46="vyberte druh nemovité věci","",IF('List č. 06'!$B$46="pozemek",M19,IF('List č. 06'!$B$46="stavba",M32,IF('List č. 06'!$B$46="jednotka",M45,IF('List č. 06'!$B$46="jiné",M71,IF('List č. 06'!$B$46="právo stavby",M58,""))))))</f>
        <v/>
      </c>
      <c r="M54" s="314" t="s">
        <v>188</v>
      </c>
    </row>
    <row r="55" spans="1:20" ht="15.75" thickTop="1" x14ac:dyDescent="0.25">
      <c r="A55" s="30"/>
      <c r="B55" s="65"/>
      <c r="C55" s="65"/>
      <c r="D55" s="65"/>
      <c r="E55" s="30"/>
      <c r="F55" s="65"/>
      <c r="G55" s="30"/>
      <c r="H55" s="30"/>
      <c r="L55" s="287" t="str">
        <f>IF('List č. 06'!$B$46="vyberte druh nemovité věci","",IF('List č. 06'!$B$46="pozemek",M20,IF('List č. 06'!$B$46="stavba",M33,IF('List č. 06'!$B$46="jednotka",M46,IF('List č. 06'!$B$46="jiné",M72,IF('List č. 06'!$B$46="právo stavby",M59,""))))))</f>
        <v/>
      </c>
      <c r="M55" s="315" t="s">
        <v>190</v>
      </c>
    </row>
    <row r="56" spans="1:20" x14ac:dyDescent="0.25">
      <c r="A56" s="30"/>
      <c r="B56" s="65"/>
      <c r="C56" s="65"/>
      <c r="D56" s="65"/>
      <c r="E56" s="30"/>
      <c r="F56" s="30"/>
      <c r="G56" s="30"/>
      <c r="H56" s="30"/>
      <c r="L56" s="287" t="str">
        <f>IF('List č. 06'!$B$46="vyberte druh nemovité věci","",IF('List č. 06'!$B$46="pozemek",M21,IF('List č. 06'!$B$46="stavba",M34,IF('List č. 06'!$B$46="jednotka",M47,IF('List č. 06'!$B$46="jiné",M73,IF('List č. 06'!$B$46="právo stavby",M60,""))))))</f>
        <v/>
      </c>
      <c r="M56" s="316" t="s">
        <v>216</v>
      </c>
    </row>
    <row r="57" spans="1:20" x14ac:dyDescent="0.25">
      <c r="A57" s="30"/>
      <c r="B57" s="30"/>
      <c r="C57" s="30"/>
      <c r="D57" s="30"/>
      <c r="E57" s="36"/>
      <c r="F57" s="30"/>
      <c r="L57" s="287" t="str">
        <f>IF('List č. 06'!$B$46="vyberte druh nemovité věci","",IF('List č. 06'!$B$46="pozemek",M22,IF('List č. 06'!$B$46="stavba",M35,IF('List č. 06'!$B$46="jednotka",M48,IF('List č. 06'!$B$46="jiné",M74,IF('List č. 06'!$B$46="právo stavby",M61,""))))))</f>
        <v/>
      </c>
      <c r="M57" s="317" t="s">
        <v>95</v>
      </c>
    </row>
    <row r="58" spans="1:20" x14ac:dyDescent="0.25">
      <c r="A58" s="30"/>
      <c r="B58" s="30"/>
      <c r="C58" s="30"/>
      <c r="D58" s="30"/>
      <c r="E58" s="36"/>
      <c r="F58" s="30"/>
      <c r="G58" s="65"/>
      <c r="H58" s="65"/>
      <c r="L58" s="287" t="str">
        <f>IF('List č. 06'!$B$46="vyberte druh nemovité věci","",IF('List č. 06'!$B$46="pozemek",M23,IF('List č. 06'!$B$46="stavba",M36,IF('List č. 06'!$B$46="jednotka",M49,IF('List č. 06'!$B$46="jiné",M75,IF('List č. 06'!$B$46="právo stavby",M62,""))))))</f>
        <v/>
      </c>
      <c r="M58" s="317" t="s">
        <v>95</v>
      </c>
    </row>
    <row r="59" spans="1:20" x14ac:dyDescent="0.25">
      <c r="A59" s="30"/>
      <c r="B59" s="30"/>
      <c r="C59" s="30"/>
      <c r="D59" s="30"/>
      <c r="E59" s="63"/>
      <c r="F59" s="30"/>
      <c r="G59" s="65"/>
      <c r="H59" s="65"/>
      <c r="L59" s="287" t="str">
        <f>IF('List č. 06'!$B$46="vyberte druh nemovité věci","",IF('List č. 06'!$B$46="pozemek",M24,IF('List č. 06'!$B$46="stavba",M37,IF('List č. 06'!$B$46="jednotka",M50,IF('List č. 06'!$B$46="jiné",M76,IF('List č. 06'!$B$46="právo stavby",M63,""))))))</f>
        <v/>
      </c>
      <c r="M59" s="315" t="s">
        <v>95</v>
      </c>
    </row>
    <row r="60" spans="1:20" x14ac:dyDescent="0.25">
      <c r="A60" s="30"/>
      <c r="B60" s="30"/>
      <c r="C60" s="30"/>
      <c r="D60" s="30"/>
      <c r="E60" s="63"/>
      <c r="F60" s="30"/>
      <c r="G60" s="30"/>
      <c r="H60" s="30"/>
      <c r="L60" s="287" t="str">
        <f>IF('List č. 06'!$B$46="vyberte druh nemovité věci","",IF('List č. 06'!$B$46="pozemek",M25,IF('List č. 06'!$B$46="stavba",M38,IF('List č. 06'!$B$46="jednotka",M51,IF('List č. 06'!$B$46="jiné",M77,IF('List č. 06'!$B$46="právo stavby",M64,""))))))</f>
        <v/>
      </c>
      <c r="M60" s="315" t="s">
        <v>95</v>
      </c>
    </row>
    <row r="61" spans="1:20" x14ac:dyDescent="0.25">
      <c r="A61" s="30"/>
      <c r="B61" s="30"/>
      <c r="C61" s="30"/>
      <c r="D61" s="30"/>
      <c r="E61" s="7"/>
      <c r="F61" s="36"/>
      <c r="G61" s="30"/>
      <c r="H61" s="30"/>
      <c r="L61" s="287" t="str">
        <f>IF('List č. 06'!$B$46="vyberte druh nemovité věci","",IF('List č. 06'!$B$46="pozemek",M26,IF('List č. 06'!$B$46="stavba",M39,IF('List č. 06'!$B$46="jednotka",M52,IF('List č. 06'!$B$46="jiné",M78,IF('List č. 06'!$B$46="právo stavby",M65,""))))))</f>
        <v/>
      </c>
      <c r="M61" s="315" t="s">
        <v>95</v>
      </c>
    </row>
    <row r="62" spans="1:20" x14ac:dyDescent="0.25">
      <c r="A62" s="30"/>
      <c r="B62" s="36"/>
      <c r="C62" s="36"/>
      <c r="D62" s="36"/>
      <c r="E62" s="30"/>
      <c r="F62" s="36"/>
      <c r="G62" s="30"/>
      <c r="H62" s="30"/>
      <c r="L62" s="290" t="s">
        <v>255</v>
      </c>
      <c r="M62" s="315" t="s">
        <v>95</v>
      </c>
    </row>
    <row r="63" spans="1:20" x14ac:dyDescent="0.25">
      <c r="A63" s="68"/>
      <c r="B63" s="36"/>
      <c r="C63" s="36"/>
      <c r="D63" s="36"/>
      <c r="E63" s="30"/>
      <c r="F63" s="63"/>
      <c r="G63" s="30"/>
      <c r="H63" s="30"/>
      <c r="L63" s="287" t="str">
        <f>IF('List č. 06'!$B$57="vyberte druh nemovité věci","Vyberte specifikaci druhu",IF('List č. 06'!$B$57="pozemek",M16,IF('List č. 06'!$B$57="stavba",M29,IF('List č. 06'!$B$57="jednotka",M42,IF('List č. 06'!$B$57="jiné",M68,IF('List č. 06'!$B$57="právo stavby",M55,""))))))</f>
        <v>Vyberte specifikaci druhu</v>
      </c>
      <c r="M63" s="315" t="s">
        <v>95</v>
      </c>
    </row>
    <row r="64" spans="1:20" x14ac:dyDescent="0.25">
      <c r="A64" s="68"/>
      <c r="B64" s="63"/>
      <c r="C64" s="63"/>
      <c r="D64" s="63"/>
      <c r="E64" s="30"/>
      <c r="F64" s="63"/>
      <c r="G64" s="30"/>
      <c r="H64" s="30"/>
      <c r="L64" s="287" t="str">
        <f>IF('List č. 06'!$B$57="vyberte druh nemovité věci","Nezvolili jste druh nemovité věci",IF('List č. 06'!$B$57="pozemek",M17,IF('List č. 06'!$B$57="stavba",M30,IF('List č. 06'!$B$57="jednotka",M43,IF('List č. 06'!$B$57="jiné",M69,IF('List č. 06'!$B$57="právo stavby",M56,""))))))</f>
        <v>Nezvolili jste druh nemovité věci</v>
      </c>
      <c r="M64" s="315" t="s">
        <v>95</v>
      </c>
    </row>
    <row r="65" spans="1:16" x14ac:dyDescent="0.25">
      <c r="A65" s="63"/>
      <c r="B65" s="63"/>
      <c r="C65" s="63"/>
      <c r="D65" s="63"/>
      <c r="E65" s="30"/>
      <c r="F65" s="7"/>
      <c r="G65" s="36"/>
      <c r="H65" s="36"/>
      <c r="L65" s="287" t="str">
        <f>IF('List č. 06'!$B$57="vyberte druh nemovité věci","",IF('List č. 06'!$B$57="pozemek",M18,IF('List č. 06'!$B$57="stavba",M31,IF('List č. 06'!$B$57="jednotka",M44,IF('List č. 06'!$B$57="jiné",M70,IF('List č. 06'!$B$57="právo stavby",M57,""))))))</f>
        <v/>
      </c>
      <c r="M65" s="294" t="s">
        <v>95</v>
      </c>
    </row>
    <row r="66" spans="1:16" x14ac:dyDescent="0.25">
      <c r="A66" s="30"/>
      <c r="B66" s="7"/>
      <c r="C66" s="7"/>
      <c r="D66" s="7"/>
      <c r="E66" s="30"/>
      <c r="F66" s="30"/>
      <c r="G66" s="36"/>
      <c r="H66" s="36"/>
      <c r="L66" s="287" t="str">
        <f>IF('List č. 06'!$B$57="vyberte druh nemovité věci","",IF('List č. 06'!$B$57="pozemek",M19,IF('List č. 06'!$B$57="stavba",M32,IF('List č. 06'!$B$57="jednotka",M45,IF('List č. 06'!$B$57="jiné",M71,IF('List č. 06'!$B$57="právo stavby",M58,""))))))</f>
        <v/>
      </c>
    </row>
    <row r="67" spans="1:16" ht="15.75" thickBot="1" x14ac:dyDescent="0.3">
      <c r="A67" s="30"/>
      <c r="B67" s="30"/>
      <c r="C67" s="30"/>
      <c r="D67" s="30"/>
      <c r="E67" s="30"/>
      <c r="F67" s="30"/>
      <c r="G67" s="63"/>
      <c r="H67" s="63"/>
      <c r="L67" s="287" t="str">
        <f>IF('List č. 06'!$B$57="vyberte druh nemovité věci","",IF('List č. 06'!$B$57="pozemek",M20,IF('List č. 06'!$B$57="stavba",M33,IF('List č. 06'!$B$57="jednotka",M46,IF('List č. 06'!$B$57="jiné",M72,IF('List č. 06'!$B$57="právo stavby",M59,""))))))</f>
        <v/>
      </c>
      <c r="M67" s="312" t="s">
        <v>217</v>
      </c>
    </row>
    <row r="68" spans="1:16" ht="15.75" thickTop="1" x14ac:dyDescent="0.25">
      <c r="A68" s="30"/>
      <c r="B68" s="30"/>
      <c r="C68" s="30"/>
      <c r="D68" s="30"/>
      <c r="E68" s="30"/>
      <c r="F68" s="30"/>
      <c r="G68" s="63"/>
      <c r="H68" s="63"/>
      <c r="L68" s="287" t="str">
        <f>IF('List č. 06'!$B$57="vyberte druh nemovité věci","",IF('List č. 06'!$B$57="pozemek",M21,IF('List č. 06'!$B$57="stavba",M34,IF('List č. 06'!$B$57="jednotka",M47,IF('List č. 06'!$B$57="jiné",M73,IF('List č. 06'!$B$57="právo stavby",M60,""))))))</f>
        <v/>
      </c>
      <c r="M68" s="313" t="s">
        <v>190</v>
      </c>
    </row>
    <row r="69" spans="1:16" x14ac:dyDescent="0.25">
      <c r="A69" s="30"/>
      <c r="B69" s="30"/>
      <c r="C69" s="30"/>
      <c r="D69" s="30"/>
      <c r="E69" s="30"/>
      <c r="F69" s="30"/>
      <c r="G69" s="7"/>
      <c r="H69" s="7"/>
      <c r="L69" s="287" t="str">
        <f>IF('List č. 06'!$B$57="vyberte druh nemovité věci","",IF('List č. 06'!$B$57="pozemek",M22,IF('List č. 06'!$B$57="stavba",M35,IF('List č. 06'!$B$57="jednotka",M48,IF('List č. 06'!$B$57="jiné",M74,IF('List č. 06'!$B$57="právo stavby",M61,""))))))</f>
        <v/>
      </c>
      <c r="M69" s="313" t="s">
        <v>216</v>
      </c>
    </row>
    <row r="70" spans="1:16" x14ac:dyDescent="0.25">
      <c r="A70" s="30"/>
      <c r="B70" s="30"/>
      <c r="C70" s="30"/>
      <c r="D70" s="30"/>
      <c r="E70" s="30"/>
      <c r="F70" s="30"/>
      <c r="G70" s="30"/>
      <c r="H70" s="30"/>
      <c r="L70" s="287" t="str">
        <f>IF('List č. 06'!$B$57="vyberte druh nemovité věci","",IF('List č. 06'!$B$57="pozemek",M23,IF('List č. 06'!$B$57="stavba",M36,IF('List č. 06'!$B$57="jednotka",M49,IF('List č. 06'!$B$57="jiné",M75,IF('List č. 06'!$B$57="právo stavby",M62,""))))))</f>
        <v/>
      </c>
      <c r="M70" s="313" t="s">
        <v>95</v>
      </c>
    </row>
    <row r="71" spans="1:16" x14ac:dyDescent="0.25">
      <c r="A71" s="30"/>
      <c r="B71" s="30"/>
      <c r="C71" s="30"/>
      <c r="D71" s="30"/>
      <c r="E71" s="30"/>
      <c r="F71" s="30"/>
      <c r="G71" s="30"/>
      <c r="H71" s="30"/>
      <c r="L71" s="287" t="str">
        <f>IF('List č. 06'!$B$57="vyberte druh nemovité věci","",IF('List č. 06'!$B$57="pozemek",M24,IF('List č. 06'!$B$57="stavba",M37,IF('List č. 06'!$B$57="jednotka",M50,IF('List č. 06'!$B$57="jiné",M76,IF('List č. 06'!$B$57="právo stavby",M63,""))))))</f>
        <v/>
      </c>
      <c r="M71" s="313" t="s">
        <v>95</v>
      </c>
    </row>
    <row r="72" spans="1:16" x14ac:dyDescent="0.25">
      <c r="A72" s="30"/>
      <c r="B72" s="30"/>
      <c r="C72" s="30"/>
      <c r="D72" s="30"/>
      <c r="E72" s="30"/>
      <c r="F72" s="30"/>
      <c r="G72" s="30"/>
      <c r="H72" s="30"/>
      <c r="L72" s="287" t="str">
        <f>IF('List č. 06'!$B$57="vyberte druh nemovité věci","",IF('List č. 06'!$B$57="pozemek",M25,IF('List č. 06'!$B$57="stavba",M38,IF('List č. 06'!$B$57="jednotka",M51,IF('List č. 06'!$B$57="jiné",M77,IF('List č. 06'!$B$57="právo stavby",M64,""))))))</f>
        <v/>
      </c>
      <c r="M72" s="313" t="s">
        <v>95</v>
      </c>
      <c r="P72" s="43"/>
    </row>
    <row r="73" spans="1:16" x14ac:dyDescent="0.25">
      <c r="A73" s="63"/>
      <c r="B73" s="30"/>
      <c r="C73" s="30"/>
      <c r="D73" s="30"/>
      <c r="E73" s="7"/>
      <c r="F73" s="30"/>
      <c r="G73" s="30"/>
      <c r="H73" s="30"/>
      <c r="K73" s="293"/>
      <c r="L73" s="287" t="str">
        <f>IF('List č. 06'!$B$57="vyberte druh nemovité věci","",IF('List č. 06'!$B$57="pozemek",M26,IF('List č. 06'!$B$57="stavba",M39,IF('List č. 06'!$B$57="jednotka",M52,IF('List č. 06'!$B$57="jiné",M78,IF('List č. 06'!$B$57="právo stavby",M65,""))))))</f>
        <v/>
      </c>
      <c r="M73" s="313" t="s">
        <v>95</v>
      </c>
    </row>
    <row r="74" spans="1:16" x14ac:dyDescent="0.25">
      <c r="A74" s="68"/>
      <c r="B74" s="30"/>
      <c r="C74" s="30"/>
      <c r="D74" s="30"/>
      <c r="E74" s="68"/>
      <c r="F74" s="30"/>
      <c r="G74" s="30"/>
      <c r="H74" s="30"/>
      <c r="L74" s="290" t="s">
        <v>256</v>
      </c>
      <c r="M74" s="313" t="s">
        <v>95</v>
      </c>
      <c r="N74" s="43"/>
      <c r="O74" s="43"/>
    </row>
    <row r="75" spans="1:16" x14ac:dyDescent="0.25">
      <c r="A75" s="68"/>
      <c r="B75" s="30"/>
      <c r="C75" s="30"/>
      <c r="D75" s="30"/>
      <c r="E75" s="68"/>
      <c r="F75" s="30"/>
      <c r="G75" s="30"/>
      <c r="H75" s="30"/>
      <c r="L75" s="287" t="str">
        <f>IF('List č. 06'!$B$68="vyberte druh nemovité věci","Vyberte specifikaci druhu",IF('List č. 06'!$B$68="pozemek",M16,IF('List č. 06'!$B$68="stavba",M29,IF('List č. 06'!$B$68="jednotka",M42,IF('List č. 06'!$B$68="jiné",M68,IF('List č. 06'!$B$68="právo stavby",M55,""))))))</f>
        <v>Vyberte specifikaci druhu</v>
      </c>
      <c r="M75" s="313" t="s">
        <v>95</v>
      </c>
    </row>
    <row r="76" spans="1:16" x14ac:dyDescent="0.25">
      <c r="A76" s="68"/>
      <c r="B76" s="30"/>
      <c r="C76" s="30"/>
      <c r="D76" s="30"/>
      <c r="E76" s="68"/>
      <c r="F76" s="30"/>
      <c r="G76" s="30"/>
      <c r="H76" s="30"/>
      <c r="L76" s="287" t="str">
        <f>IF('List č. 06'!$B$68="vyberte druh nemovité věci","Nezvolili jste druh nemovité věci",IF('List č. 06'!$B$68="pozemek",M17,IF('List č. 06'!$B$68="stavba",M30,IF('List č. 06'!$B$68="jednotka",M43,IF('List č. 06'!$B$68="jiné",M69,IF('List č. 06'!$B$68="právo stavby",M56,""))))))</f>
        <v>Nezvolili jste druh nemovité věci</v>
      </c>
      <c r="M76" s="313" t="s">
        <v>95</v>
      </c>
    </row>
    <row r="77" spans="1:16" x14ac:dyDescent="0.25">
      <c r="B77" s="30"/>
      <c r="C77" s="30"/>
      <c r="D77" s="30"/>
      <c r="E77" s="68"/>
      <c r="F77" s="7"/>
      <c r="G77" s="30"/>
      <c r="H77" s="30"/>
      <c r="L77" s="287" t="str">
        <f>IF('List č. 06'!$B$68="vyberte druh nemovité věci","",IF('List č. 06'!$B$68="pozemek",M18,IF('List č. 06'!$B$68="stavba",M31,IF('List č. 06'!$B$68="jednotka",M44,IF('List č. 06'!$B$68="jiné",M70,IF('List č. 06'!$B$68="právo stavby",M57,""))))))</f>
        <v/>
      </c>
      <c r="M77" s="313" t="s">
        <v>95</v>
      </c>
    </row>
    <row r="78" spans="1:16" x14ac:dyDescent="0.25">
      <c r="A78" s="30"/>
      <c r="B78" s="7"/>
      <c r="C78" s="7"/>
      <c r="D78" s="7"/>
      <c r="E78" s="30"/>
      <c r="F78" s="68"/>
      <c r="G78" s="30"/>
      <c r="H78" s="30"/>
      <c r="L78" s="287" t="str">
        <f>IF('List č. 06'!$B$68="vyberte druh nemovité věci","",IF('List č. 06'!$B$68="pozemek",M19,IF('List č. 06'!$B$68="stavba",M32,IF('List č. 06'!$B$68="jednotka",M45,IF('List č. 06'!$B$68="jiné",M71,IF('List č. 06'!$B$68="právo stavby",M58,""))))))</f>
        <v/>
      </c>
      <c r="M78" s="295" t="s">
        <v>218</v>
      </c>
    </row>
    <row r="79" spans="1:16" x14ac:dyDescent="0.25">
      <c r="A79" s="30"/>
      <c r="B79" s="68"/>
      <c r="C79" s="68"/>
      <c r="D79" s="68"/>
      <c r="E79" s="30"/>
      <c r="F79" s="68"/>
      <c r="G79" s="30"/>
      <c r="H79" s="30"/>
      <c r="K79" s="293"/>
      <c r="L79" s="287" t="str">
        <f>IF('List č. 06'!$B$68="vyberte druh nemovité věci","",IF('List č. 06'!$B$68="pozemek",M20,IF('List č. 06'!$B$68="stavba",M33,IF('List č. 06'!$B$68="jednotka",M46,IF('List č. 06'!$B$68="jiné",M72,IF('List č. 06'!$B$68="právo stavby",M59,""))))))</f>
        <v/>
      </c>
      <c r="M79" s="293"/>
    </row>
    <row r="80" spans="1:16" x14ac:dyDescent="0.25">
      <c r="A80" s="30"/>
      <c r="B80" s="68"/>
      <c r="C80" s="68"/>
      <c r="D80" s="68"/>
      <c r="E80" s="30"/>
      <c r="F80" s="68"/>
      <c r="G80" s="30"/>
      <c r="H80" s="30"/>
      <c r="K80" s="293"/>
      <c r="L80" s="287" t="str">
        <f>IF('List č. 06'!$B$68="vyberte druh nemovité věci","",IF('List č. 06'!$B$68="pozemek",M21,IF('List č. 06'!$B$68="stavba",M34,IF('List č. 06'!$B$68="jednotka",M47,IF('List č. 06'!$B$68="jiné",M73,IF('List č. 06'!$B$68="právo stavby",M60,""))))))</f>
        <v/>
      </c>
      <c r="M80" s="293"/>
    </row>
    <row r="81" spans="1:26" x14ac:dyDescent="0.25">
      <c r="A81" s="30"/>
      <c r="B81" s="68"/>
      <c r="C81" s="68"/>
      <c r="D81" s="68"/>
      <c r="E81" s="63"/>
      <c r="F81" s="68"/>
      <c r="G81" s="7"/>
      <c r="H81" s="7"/>
      <c r="K81" s="293"/>
      <c r="L81" s="287" t="str">
        <f>IF('List č. 06'!$B$68="vyberte druh nemovité věci","",IF('List č. 06'!$B$68="pozemek",M22,IF('List č. 06'!$B$68="stavba",M35,IF('List č. 06'!$B$68="jednotka",M48,IF('List č. 06'!$B$68="jiné",M74,IF('List č. 06'!$B$68="právo stavby",M61,""))))))</f>
        <v/>
      </c>
      <c r="M81" s="293"/>
    </row>
    <row r="82" spans="1:26" x14ac:dyDescent="0.25">
      <c r="A82" s="30"/>
      <c r="B82" s="68"/>
      <c r="C82" s="68"/>
      <c r="D82" s="68"/>
      <c r="E82" s="30"/>
      <c r="F82" s="30"/>
      <c r="G82" s="68"/>
      <c r="H82" s="68"/>
      <c r="K82" s="293"/>
      <c r="L82" s="287" t="str">
        <f>IF('List č. 06'!$B$68="vyberte druh nemovité věci","",IF('List č. 06'!$B$68="pozemek",M23,IF('List č. 06'!$B$68="stavba",M36,IF('List č. 06'!$B$68="jednotka",M49,IF('List č. 06'!$B$68="jiné",M75,IF('List č. 06'!$B$68="právo stavby",M62,""))))))</f>
        <v/>
      </c>
      <c r="M82" s="293"/>
    </row>
    <row r="83" spans="1:26" x14ac:dyDescent="0.25">
      <c r="A83" s="30"/>
      <c r="B83" s="30"/>
      <c r="C83" s="30"/>
      <c r="D83" s="30"/>
      <c r="E83" s="30"/>
      <c r="F83" s="30"/>
      <c r="G83" s="68"/>
      <c r="H83" s="68"/>
      <c r="K83" s="293"/>
      <c r="L83" s="287" t="str">
        <f>IF('List č. 06'!$B$68="vyberte druh nemovité věci","",IF('List č. 06'!$B$68="pozemek",M24,IF('List č. 06'!$B$68="stavba",M37,IF('List č. 06'!$B$68="jednotka",M50,IF('List č. 06'!$B$68="jiné",M76,IF('List č. 06'!$B$68="právo stavby",M63,""))))))</f>
        <v/>
      </c>
      <c r="M83" s="293"/>
    </row>
    <row r="84" spans="1:26" x14ac:dyDescent="0.25">
      <c r="A84" s="74"/>
      <c r="B84" s="30"/>
      <c r="C84" s="30"/>
      <c r="D84" s="30"/>
      <c r="E84" s="63"/>
      <c r="F84" s="30"/>
      <c r="G84" s="68"/>
      <c r="H84" s="68"/>
      <c r="K84" s="293"/>
      <c r="L84" s="287" t="str">
        <f>IF('List č. 06'!$B$68="vyberte druh nemovité věci","",IF('List č. 06'!$B$68="pozemek",M25,IF('List č. 06'!$B$68="stavba",M38,IF('List č. 06'!$B$68="jednotka",M51,IF('List č. 06'!$B$68="jiné",M77,IF('List č. 06'!$B$68="právo stavby",M64,""))))))</f>
        <v/>
      </c>
      <c r="M84" s="293"/>
      <c r="P84" s="3"/>
    </row>
    <row r="85" spans="1:26" x14ac:dyDescent="0.25">
      <c r="B85" s="30"/>
      <c r="C85" s="30"/>
      <c r="D85" s="30"/>
      <c r="E85" s="30"/>
      <c r="F85" s="63"/>
      <c r="G85" s="68"/>
      <c r="H85" s="68"/>
      <c r="K85" s="293"/>
      <c r="L85" s="287" t="str">
        <f>IF('List č. 06'!$B$68="vyberte druh nemovité věci","",IF('List č. 06'!$B$68="pozemek",M26,IF('List č. 06'!$B$68="stavba",M39,IF('List č. 06'!$B$68="jednotka",M52,IF('List č. 06'!$B$68="jiné",M78,IF('List č. 06'!$B$68="právo stavby",M65,""))))))</f>
        <v/>
      </c>
      <c r="M85" s="293"/>
      <c r="P85" s="3"/>
    </row>
    <row r="86" spans="1:26" x14ac:dyDescent="0.25">
      <c r="B86" s="63"/>
      <c r="C86" s="63"/>
      <c r="D86" s="63"/>
      <c r="E86" s="30"/>
      <c r="F86" s="30"/>
      <c r="G86" s="30"/>
      <c r="H86" s="30"/>
      <c r="K86" s="293"/>
      <c r="L86" s="290" t="s">
        <v>257</v>
      </c>
      <c r="M86" s="293"/>
      <c r="N86" s="3"/>
      <c r="O86" s="3"/>
      <c r="P86" s="3"/>
    </row>
    <row r="87" spans="1:26" x14ac:dyDescent="0.25">
      <c r="B87" s="30"/>
      <c r="C87" s="30"/>
      <c r="D87" s="30"/>
      <c r="E87" s="42"/>
      <c r="F87" s="30"/>
      <c r="G87" s="30"/>
      <c r="H87" s="30"/>
      <c r="K87" s="293"/>
      <c r="L87" s="287" t="str">
        <f>IF('List č. 06'!$B$84="vyberte druh nemovité věci","Vyberte specifikaci druhu",IF('List č. 06'!$B$84="pozemek",M16,IF('List č. 06'!$B$84="stavba",M29,IF('List č. 06'!$B$84="jednotka",M42,IF('List č. 06'!$B$84="jiné",M68,IF('List č. 06'!$B$84="právo stavby",M55,""))))))</f>
        <v>Vyberte specifikaci druhu</v>
      </c>
      <c r="M87" s="293"/>
      <c r="N87" s="3"/>
      <c r="O87" s="3"/>
      <c r="P87" s="3"/>
    </row>
    <row r="88" spans="1:26" x14ac:dyDescent="0.25">
      <c r="B88" s="30"/>
      <c r="C88" s="30"/>
      <c r="D88" s="30"/>
      <c r="E88" s="59"/>
      <c r="F88" s="63"/>
      <c r="G88" s="30"/>
      <c r="H88" s="30"/>
      <c r="K88" s="293"/>
      <c r="L88" s="287" t="str">
        <f>IF('List č. 06'!$B$84="vyberte druh nemovité věci","Nezvolili jste druh nemovité věci",IF('List č. 06'!$B$84="pozemek",M17,IF('List č. 06'!$B$84="stavba",M30,IF('List č. 06'!$B$84="jednotka",M43,IF('List č. 06'!$B$84="jiné",M69,IF('List č. 06'!$B$84="právo stavby",M56,""))))))</f>
        <v>Nezvolili jste druh nemovité věci</v>
      </c>
      <c r="M88" s="293"/>
      <c r="N88" s="3"/>
      <c r="O88" s="3"/>
      <c r="P88" s="3"/>
    </row>
    <row r="89" spans="1:26" x14ac:dyDescent="0.25">
      <c r="B89" s="63"/>
      <c r="C89" s="63"/>
      <c r="D89" s="63"/>
      <c r="E89" s="59"/>
      <c r="F89" s="30"/>
      <c r="G89" s="63"/>
      <c r="H89" s="63"/>
      <c r="K89" s="293"/>
      <c r="L89" s="293" t="str">
        <f>IF('List č. 06'!$B$84="vyberte druh nemovité věci","",IF('List č. 06'!$B$84="pozemek",M18,IF('List č. 06'!$B$84="stavba",M31,IF('List č. 06'!$B$84="jednotka",M44,IF('List č. 06'!$B$84="jiné",M70,IF('List č. 06'!$B$84="právo stavby",M57,""))))))</f>
        <v/>
      </c>
      <c r="M89" s="293"/>
      <c r="N89" s="3"/>
      <c r="O89" s="3"/>
      <c r="P89" s="3"/>
    </row>
    <row r="90" spans="1:26" x14ac:dyDescent="0.25">
      <c r="B90" s="30"/>
      <c r="C90" s="30"/>
      <c r="D90" s="30"/>
      <c r="E90" s="59"/>
      <c r="F90" s="30"/>
      <c r="G90" s="30"/>
      <c r="H90" s="30"/>
      <c r="K90" s="293"/>
      <c r="L90" s="293" t="str">
        <f>IF('List č. 06'!$B$84="vyberte druh nemovité věci","",IF('List č. 06'!$B$84="pozemek",M19,IF('List č. 06'!$B$84="stavba",M32,IF('List č. 06'!$B$84="jednotka",M45,IF('List č. 06'!$B$84="jiné",M71,IF('List č. 06'!$B$84="právo stavby",M58,""))))))</f>
        <v/>
      </c>
      <c r="M90" s="293"/>
      <c r="N90" s="3"/>
      <c r="O90" s="3"/>
    </row>
    <row r="91" spans="1:26" x14ac:dyDescent="0.25">
      <c r="B91" s="30"/>
      <c r="C91" s="30"/>
      <c r="D91" s="30"/>
      <c r="E91" s="30"/>
      <c r="F91" s="42"/>
      <c r="G91" s="30"/>
      <c r="H91" s="30"/>
      <c r="K91" s="293"/>
      <c r="L91" s="293" t="str">
        <f>IF('List č. 06'!$B$84="vyberte druh nemovité věci","",IF('List č. 06'!$B$84="pozemek",M20,IF('List č. 06'!$B$84="stavba",M33,IF('List č. 06'!$B$84="jednotka",M46,IF('List č. 06'!$B$84="jiné",M72,IF('List č. 06'!$B$84="právo stavby",M59,""))))))</f>
        <v/>
      </c>
      <c r="M91" s="293"/>
      <c r="N91" s="3"/>
      <c r="O91" s="3"/>
    </row>
    <row r="92" spans="1:26" x14ac:dyDescent="0.25">
      <c r="B92" s="42"/>
      <c r="C92" s="42"/>
      <c r="D92" s="42"/>
      <c r="E92" s="30"/>
      <c r="F92" s="59"/>
      <c r="G92" s="63"/>
      <c r="H92" s="63"/>
      <c r="K92" s="293"/>
      <c r="L92" s="293" t="str">
        <f>IF('List č. 06'!$B$84="vyberte druh nemovité věci","",IF('List č. 06'!$B$84="pozemek",M21,IF('List č. 06'!$B$84="stavba",M34,IF('List č. 06'!$B$84="jednotka",M47,IF('List č. 06'!$B$84="jiné",M73,IF('List č. 06'!$B$84="právo stavby",M60,""))))))</f>
        <v/>
      </c>
      <c r="M92" s="293"/>
    </row>
    <row r="93" spans="1:26" x14ac:dyDescent="0.25">
      <c r="A93" s="179"/>
      <c r="B93" s="59"/>
      <c r="C93" s="59"/>
      <c r="D93" s="59"/>
      <c r="E93" s="30"/>
      <c r="F93" s="59"/>
      <c r="G93" s="30"/>
      <c r="H93" s="30"/>
      <c r="K93" s="293"/>
      <c r="L93" s="293" t="str">
        <f>IF('List č. 06'!$B$84="vyberte druh nemovité věci","",IF('List č. 06'!$B$84="pozemek",M22,IF('List č. 06'!$B$84="stavba",M35,IF('List č. 06'!$B$84="jednotka",M48,IF('List č. 06'!$B$84="jiné",M74,IF('List č. 06'!$B$84="právo stavby",M61,""))))))</f>
        <v/>
      </c>
      <c r="M93" s="293"/>
      <c r="P93" s="71"/>
      <c r="S93" s="71"/>
      <c r="T93" s="71"/>
      <c r="U93" s="71"/>
      <c r="V93" s="71"/>
      <c r="Z93" s="71"/>
    </row>
    <row r="94" spans="1:26" x14ac:dyDescent="0.25">
      <c r="A94" s="179"/>
      <c r="B94" s="59"/>
      <c r="C94" s="59"/>
      <c r="D94" s="59"/>
      <c r="E94" s="30"/>
      <c r="F94" s="59"/>
      <c r="G94" s="30"/>
      <c r="H94" s="30"/>
      <c r="K94" s="293"/>
      <c r="L94" s="293" t="str">
        <f>IF('List č. 06'!$B$84="vyberte druh nemovité věci","",IF('List č. 06'!$B$84="pozemek",M23,IF('List č. 06'!$B$84="stavba",M36,IF('List č. 06'!$B$84="jednotka",M49,IF('List č. 06'!$B$84="jiné",M75,IF('List č. 06'!$B$84="právo stavby",M62,""))))))</f>
        <v/>
      </c>
      <c r="M94" s="293"/>
      <c r="P94" s="71"/>
      <c r="S94" s="71"/>
      <c r="T94" s="71"/>
      <c r="U94" s="71"/>
      <c r="V94" s="71"/>
      <c r="Z94" s="71"/>
    </row>
    <row r="95" spans="1:26" x14ac:dyDescent="0.25">
      <c r="A95" s="179"/>
      <c r="B95" s="59"/>
      <c r="C95" s="59"/>
      <c r="D95" s="59"/>
      <c r="E95" s="30"/>
      <c r="F95" s="30"/>
      <c r="G95" s="42"/>
      <c r="H95" s="42"/>
      <c r="K95" s="293"/>
      <c r="L95" s="293" t="str">
        <f>IF('List č. 06'!$B$84="vyberte druh nemovité věci","",IF('List č. 06'!$B$84="pozemek",M24,IF('List č. 06'!$B$84="stavba",M37,IF('List č. 06'!$B$84="jednotka",M50,IF('List č. 06'!$B$84="jiné",M76,IF('List č. 06'!$B$84="právo stavby",M63,""))))))</f>
        <v/>
      </c>
      <c r="M95" s="293"/>
      <c r="N95" s="71"/>
      <c r="O95" s="71"/>
      <c r="P95" s="71"/>
      <c r="S95" s="71"/>
      <c r="T95" s="71"/>
      <c r="U95" s="71"/>
      <c r="V95" s="71"/>
      <c r="Z95" s="71"/>
    </row>
    <row r="96" spans="1:26" x14ac:dyDescent="0.25">
      <c r="B96" s="30"/>
      <c r="C96" s="30"/>
      <c r="D96" s="30"/>
      <c r="F96" s="30"/>
      <c r="G96" s="59"/>
      <c r="H96" s="59"/>
      <c r="K96" s="293"/>
      <c r="L96" s="293" t="str">
        <f>IF('List č. 06'!$B$84="vyberte druh nemovité věci","",IF('List č. 06'!$B$84="pozemek",M25,IF('List č. 06'!$B$84="stavba",M38,IF('List č. 06'!$B$84="jednotka",M51,IF('List č. 06'!$B$84="jiné",M77,IF('List č. 06'!$B$84="právo stavby",M64,""))))))</f>
        <v/>
      </c>
      <c r="M96" s="293"/>
      <c r="N96" s="71"/>
      <c r="O96" s="71"/>
    </row>
    <row r="97" spans="1:26" x14ac:dyDescent="0.25">
      <c r="A97" s="57"/>
      <c r="B97" s="30"/>
      <c r="C97" s="30"/>
      <c r="D97" s="30"/>
      <c r="F97" s="30"/>
      <c r="G97" s="59"/>
      <c r="H97" s="59"/>
      <c r="K97" s="293"/>
      <c r="L97" s="293" t="str">
        <f>IF('List č. 06'!$B$84="vyberte druh nemovité věci","",IF('List č. 06'!$B$84="pozemek",M26,IF('List č. 06'!$B$84="stavba",M39,IF('List č. 06'!$B$84="jednotka",M52,IF('List č. 06'!$B$84="jiné",M78,IF('List č. 06'!$B$84="právo stavby",M65,""))))))</f>
        <v/>
      </c>
      <c r="M97" s="293"/>
      <c r="N97" s="71"/>
      <c r="O97" s="71"/>
      <c r="P97" s="20"/>
      <c r="Q97" s="71"/>
      <c r="R97" s="71"/>
      <c r="S97" s="20"/>
      <c r="T97" s="20"/>
      <c r="U97" s="20"/>
      <c r="V97" s="20"/>
      <c r="Z97" s="20"/>
    </row>
    <row r="98" spans="1:26" x14ac:dyDescent="0.25">
      <c r="A98" s="1"/>
      <c r="B98" s="30"/>
      <c r="C98" s="30"/>
      <c r="D98" s="30"/>
      <c r="F98" s="30"/>
      <c r="G98" s="59"/>
      <c r="H98" s="59"/>
      <c r="K98" s="293"/>
      <c r="L98" s="290" t="s">
        <v>258</v>
      </c>
      <c r="M98" s="293"/>
      <c r="Q98" s="71"/>
      <c r="R98" s="71"/>
    </row>
    <row r="99" spans="1:26" x14ac:dyDescent="0.25">
      <c r="A99" s="1"/>
      <c r="B99" s="30"/>
      <c r="C99" s="30"/>
      <c r="D99" s="30"/>
      <c r="F99" s="30"/>
      <c r="G99" s="30"/>
      <c r="H99" s="30"/>
      <c r="K99" s="293"/>
      <c r="L99" s="293" t="str">
        <f>IF('List č. 06'!$B$95="vyberte druh nemovité věci","Vyberte specifikaci druhu",IF('List č. 06'!$B$95="pozemek",M16,IF('List č. 06'!$B$95="stavba",M29,IF('List č. 06'!$B$95="jednotka",M42,IF('List č. 06'!$B$95="jiné",M68,IF('List č. 06'!$B$95="právo stavby",M55,""))))))</f>
        <v>Vyberte specifikaci druhu</v>
      </c>
      <c r="M99" s="293"/>
      <c r="N99" s="20"/>
      <c r="O99" s="20"/>
      <c r="Q99" s="71"/>
      <c r="R99" s="71"/>
    </row>
    <row r="100" spans="1:26" x14ac:dyDescent="0.25">
      <c r="A100" s="1"/>
      <c r="B100" s="30"/>
      <c r="C100" s="30"/>
      <c r="D100" s="30"/>
      <c r="E100" s="124"/>
      <c r="G100" s="30"/>
      <c r="H100" s="30"/>
      <c r="K100" s="293"/>
      <c r="L100" s="293" t="str">
        <f>IF('List č. 06'!$B$95="vyberte druh nemovité věci","Nezvolili jste druh nemovité věci",IF('List č. 06'!$B$95="pozemek",M17,IF('List č. 06'!$B$95="stavba",M30,IF('List č. 06'!$B$95="jednotka",M43,IF('List č. 06'!$B$95="jiné",M69,IF('List č. 06'!$B$95="právo stavby",M56,""))))))</f>
        <v>Nezvolili jste druh nemovité věci</v>
      </c>
      <c r="M100" s="293"/>
    </row>
    <row r="101" spans="1:26" x14ac:dyDescent="0.25">
      <c r="A101" s="1"/>
      <c r="G101" s="30"/>
      <c r="H101" s="30"/>
      <c r="K101" s="293"/>
      <c r="L101" s="293" t="str">
        <f>IF('List č. 06'!$B$95="vyberte druh nemovité věci","",IF('List č. 06'!$B$95="pozemek",M18,IF('List č. 06'!$B$95="stavba",M31,IF('List č. 06'!$B$95="jednotka",M44,IF('List č. 06'!$B$95="jiné",M70,IF('List č. 06'!$B$95="právo stavby",M57,""))))))</f>
        <v/>
      </c>
      <c r="M101" s="293"/>
      <c r="Q101" s="20"/>
      <c r="R101" s="20"/>
    </row>
    <row r="102" spans="1:26" x14ac:dyDescent="0.25">
      <c r="A102" s="1"/>
      <c r="G102" s="30"/>
      <c r="H102" s="30"/>
      <c r="K102" s="293"/>
      <c r="L102" s="293" t="str">
        <f>IF('List č. 06'!$B$95="vyberte druh nemovité věci","",IF('List č. 06'!$B$95="pozemek",M19,IF('List č. 06'!$B$95="stavba",M32,IF('List č. 06'!$B$95="jednotka",M45,IF('List č. 06'!$B$95="jiné",M71,IF('List č. 06'!$B$95="právo stavby",M58,""))))))</f>
        <v/>
      </c>
      <c r="M102" s="293"/>
    </row>
    <row r="103" spans="1:26" x14ac:dyDescent="0.25">
      <c r="A103" s="1"/>
      <c r="G103" s="30"/>
      <c r="H103" s="30"/>
      <c r="K103" s="293"/>
      <c r="L103" s="293" t="str">
        <f>IF('List č. 06'!$B$95="vyberte druh nemovité věci","",IF('List č. 06'!$B$95="pozemek",M20,IF('List č. 06'!$B$95="stavba",M33,IF('List č. 06'!$B$95="jednotka",M46,IF('List č. 06'!$B$95="jiné",M72,IF('List č. 06'!$B$95="právo stavby",M59,""))))))</f>
        <v/>
      </c>
      <c r="M103" s="293"/>
    </row>
    <row r="104" spans="1:26" x14ac:dyDescent="0.25">
      <c r="A104" s="1"/>
      <c r="F104" s="124"/>
      <c r="K104" s="293"/>
      <c r="L104" s="293" t="str">
        <f>IF('List č. 06'!$B$95="vyberte druh nemovité věci","",IF('List č. 06'!$B$95="pozemek",M21,IF('List č. 06'!$B$95="stavba",M34,IF('List č. 06'!$B$95="jednotka",M47,IF('List č. 06'!$B$95="jiné",M73,IF('List č. 06'!$B$95="právo stavby",M60,""))))))</f>
        <v/>
      </c>
      <c r="M104" s="293"/>
    </row>
    <row r="105" spans="1:26" x14ac:dyDescent="0.25">
      <c r="A105" s="8"/>
      <c r="B105" s="124"/>
      <c r="C105" s="124"/>
      <c r="D105" s="124"/>
      <c r="E105" s="1"/>
      <c r="K105" s="293"/>
      <c r="L105" s="293" t="str">
        <f>IF('List č. 06'!$B$95="vyberte druh nemovité věci","",IF('List č. 06'!$B$95="pozemek",M22,IF('List č. 06'!$B$95="stavba",M35,IF('List č. 06'!$B$95="jednotka",M48,IF('List č. 06'!$B$95="jiné",M74,IF('List č. 06'!$B$95="právo stavby",M61,""))))))</f>
        <v/>
      </c>
      <c r="M105" s="293"/>
      <c r="P105" s="8"/>
      <c r="S105" s="8"/>
      <c r="T105" s="8"/>
      <c r="U105" s="8"/>
      <c r="V105" s="8"/>
      <c r="Z105" s="8"/>
    </row>
    <row r="106" spans="1:26" x14ac:dyDescent="0.25">
      <c r="A106" s="74"/>
      <c r="E106" s="1"/>
      <c r="K106" s="293"/>
      <c r="L106" s="293" t="str">
        <f>IF('List č. 06'!$B$95="vyberte druh nemovité věci","",IF('List č. 06'!$B$95="pozemek",M23,IF('List č. 06'!$B$95="stavba",M36,IF('List č. 06'!$B$95="jednotka",M49,IF('List č. 06'!$B$95="jiné",M75,IF('List č. 06'!$B$95="právo stavby",M62,""))))))</f>
        <v/>
      </c>
      <c r="M106" s="293"/>
    </row>
    <row r="107" spans="1:26" x14ac:dyDescent="0.25">
      <c r="A107" s="1"/>
      <c r="E107" s="1"/>
      <c r="K107" s="293"/>
      <c r="L107" s="293" t="str">
        <f>IF('List č. 06'!$B$95="vyberte druh nemovité věci","",IF('List č. 06'!$B$95="pozemek",M24,IF('List č. 06'!$B$95="stavba",M37,IF('List č. 06'!$B$95="jednotka",M50,IF('List č. 06'!$B$95="jiné",M76,IF('List č. 06'!$B$95="právo stavby",M63,""))))))</f>
        <v/>
      </c>
      <c r="M107" s="293"/>
      <c r="N107" s="8"/>
      <c r="O107" s="8"/>
    </row>
    <row r="108" spans="1:26" x14ac:dyDescent="0.25">
      <c r="A108" s="1"/>
      <c r="E108" s="1"/>
      <c r="G108" s="124"/>
      <c r="H108" s="124"/>
      <c r="I108" s="293"/>
      <c r="J108" s="293"/>
      <c r="K108" s="293"/>
      <c r="L108" s="293" t="str">
        <f>IF('List č. 06'!$B$95="vyberte druh nemovité věci","",IF('List č. 06'!$B$95="pozemek",M25,IF('List č. 06'!$B$95="stavba",M38,IF('List č. 06'!$B$95="jednotka",M51,IF('List č. 06'!$B$95="jiné",M77,IF('List č. 06'!$B$95="právo stavby",M64,""))))))</f>
        <v/>
      </c>
      <c r="M108" s="293"/>
    </row>
    <row r="109" spans="1:26" x14ac:dyDescent="0.25">
      <c r="A109" s="1"/>
      <c r="E109" s="1"/>
      <c r="F109" s="1"/>
      <c r="L109" s="293" t="str">
        <f>IF('List č. 06'!$B$95="vyberte druh nemovité věci","",IF('List č. 06'!$B$95="pozemek",M26,IF('List č. 06'!$B$95="stavba",M39,IF('List č. 06'!$B$95="jednotka",M52,IF('List č. 06'!$B$95="jiné",M78,IF('List č. 06'!$B$95="právo stavby",M65,""))))))</f>
        <v/>
      </c>
      <c r="Q109" s="8"/>
      <c r="R109" s="8"/>
    </row>
    <row r="110" spans="1:26" x14ac:dyDescent="0.25">
      <c r="A110" s="1"/>
      <c r="B110" s="1"/>
      <c r="C110" s="1"/>
      <c r="D110" s="1"/>
      <c r="E110" s="8"/>
      <c r="F110" s="1"/>
      <c r="L110" s="290" t="s">
        <v>259</v>
      </c>
    </row>
    <row r="111" spans="1:26" x14ac:dyDescent="0.25">
      <c r="A111" s="1"/>
      <c r="B111" s="1"/>
      <c r="C111" s="1"/>
      <c r="D111" s="1"/>
      <c r="E111" s="1"/>
      <c r="F111" s="1"/>
      <c r="L111" s="293"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A112" s="1"/>
      <c r="B112" s="1"/>
      <c r="C112" s="1"/>
      <c r="D112" s="1"/>
      <c r="E112" s="1"/>
      <c r="F112" s="1"/>
      <c r="L112" s="293"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A113" s="1"/>
      <c r="B113" s="1"/>
      <c r="C113" s="1"/>
      <c r="D113" s="1"/>
      <c r="E113" s="1"/>
      <c r="F113" s="1"/>
      <c r="G113" s="1"/>
      <c r="H113" s="1"/>
      <c r="L113" s="293" t="str">
        <f>IF('List č. 06'!$B$106="vyberte druh nemovité věci","",IF('List č. 06'!$B$106="pozemek",M18,IF('List č. 06'!$B$106="stavba",M31,IF('List č. 06'!$B$106="jednotka",M44,IF('List č. 06'!$B$106="jiné",M70,IF('List č. 06'!$B$106="právo stavby",M57,""))))))</f>
        <v/>
      </c>
    </row>
    <row r="114" spans="1:26" x14ac:dyDescent="0.25">
      <c r="A114" s="1"/>
      <c r="B114" s="1"/>
      <c r="C114" s="1"/>
      <c r="D114" s="1"/>
      <c r="E114" s="1"/>
      <c r="F114" s="8"/>
      <c r="G114" s="1"/>
      <c r="H114" s="1"/>
      <c r="L114" s="293" t="str">
        <f>IF('List č. 06'!$B$106="vyberte druh nemovité věci","",IF('List č. 06'!$B$106="pozemek",M19,IF('List č. 06'!$B$106="stavba",M32,IF('List č. 06'!$B$106="jednotka",M45,IF('List č. 06'!$B$106="jiné",M71,IF('List č. 06'!$B$106="právo stavby",M58,""))))))</f>
        <v/>
      </c>
    </row>
    <row r="115" spans="1:26" x14ac:dyDescent="0.25">
      <c r="A115" s="8"/>
      <c r="B115" s="8"/>
      <c r="C115" s="8"/>
      <c r="D115" s="8"/>
      <c r="E115" s="1"/>
      <c r="F115" s="1"/>
      <c r="G115" s="1"/>
      <c r="H115" s="1"/>
      <c r="L115" s="293" t="str">
        <f>IF('List č. 06'!$B$106="vyberte druh nemovité věci","",IF('List č. 06'!$B$106="pozemek",M20,IF('List č. 06'!$B$106="stavba",M33,IF('List č. 06'!$B$106="jednotka",M46,IF('List č. 06'!$B$106="jiné",M72,IF('List č. 06'!$B$106="právo stavby",M59,""))))))</f>
        <v/>
      </c>
      <c r="P115" s="8"/>
      <c r="S115" s="8"/>
      <c r="T115" s="8"/>
      <c r="U115" s="8"/>
      <c r="V115" s="8"/>
      <c r="Z115" s="8"/>
    </row>
    <row r="116" spans="1:26" x14ac:dyDescent="0.25">
      <c r="A116" s="1"/>
      <c r="B116" s="1"/>
      <c r="C116" s="1"/>
      <c r="D116" s="1"/>
      <c r="E116" s="1"/>
      <c r="F116" s="1"/>
      <c r="G116" s="1"/>
      <c r="H116" s="1"/>
      <c r="L116" s="293" t="str">
        <f>IF('List č. 06'!$B$106="vyberte druh nemovité věci","",IF('List č. 06'!$B$106="pozemek",M21,IF('List č. 06'!$B$106="stavba",M34,IF('List č. 06'!$B$106="jednotka",M47,IF('List č. 06'!$B$106="jiné",M73,IF('List č. 06'!$B$106="právo stavby",M60,""))))))</f>
        <v/>
      </c>
    </row>
    <row r="117" spans="1:26" x14ac:dyDescent="0.25">
      <c r="A117" s="1"/>
      <c r="B117" s="1"/>
      <c r="C117" s="1"/>
      <c r="D117" s="1"/>
      <c r="E117" s="1"/>
      <c r="F117" s="1"/>
      <c r="G117" s="1"/>
      <c r="H117" s="1"/>
      <c r="L117" s="293" t="str">
        <f>IF('List č. 06'!$B$106="vyberte druh nemovité věci","",IF('List č. 06'!$B$106="pozemek",M22,IF('List č. 06'!$B$106="stavba",M35,IF('List č. 06'!$B$106="jednotka",M48,IF('List č. 06'!$B$106="jiné",M74,IF('List č. 06'!$B$106="právo stavby",M61,""))))))</f>
        <v/>
      </c>
      <c r="N117" s="8"/>
      <c r="O117" s="8"/>
    </row>
    <row r="118" spans="1:26" x14ac:dyDescent="0.25">
      <c r="A118" s="1"/>
      <c r="B118" s="1"/>
      <c r="C118" s="1"/>
      <c r="D118" s="1"/>
      <c r="E118" s="1"/>
      <c r="F118" s="1"/>
      <c r="G118" s="8"/>
      <c r="H118" s="8"/>
      <c r="L118" s="293" t="str">
        <f>IF('List č. 06'!$B$106="vyberte druh nemovité věci","",IF('List č. 06'!$B$106="pozemek",M23,IF('List č. 06'!$B$106="stavba",M36,IF('List č. 06'!$B$106="jednotka",M49,IF('List č. 06'!$B$106="jiné",M75,IF('List č. 06'!$B$106="právo stavby",M62,""))))))</f>
        <v/>
      </c>
    </row>
    <row r="119" spans="1:26" x14ac:dyDescent="0.25">
      <c r="B119" s="1"/>
      <c r="C119" s="1"/>
      <c r="D119" s="1"/>
      <c r="E119" s="1"/>
      <c r="F119" s="1"/>
      <c r="G119" s="1"/>
      <c r="H119" s="1"/>
      <c r="L119" s="293" t="str">
        <f>IF('List č. 06'!$B$106="vyberte druh nemovité věci","",IF('List č. 06'!$B$106="pozemek",M24,IF('List č. 06'!$B$106="stavba",M37,IF('List č. 06'!$B$106="jednotka",M50,IF('List č. 06'!$B$106="jiné",M76,IF('List č. 06'!$B$106="právo stavby",M63,""))))))</f>
        <v/>
      </c>
      <c r="Q119" s="8"/>
      <c r="R119" s="8"/>
    </row>
    <row r="120" spans="1:26" x14ac:dyDescent="0.25">
      <c r="B120" s="1"/>
      <c r="C120" s="1"/>
      <c r="D120" s="1"/>
      <c r="E120" s="1"/>
      <c r="F120" s="1"/>
      <c r="G120" s="1"/>
      <c r="H120" s="1"/>
      <c r="L120" s="293" t="str">
        <f>IF('List č. 06'!$B$106="vyberte druh nemovité věci","",IF('List č. 06'!$B$106="pozemek",M25,IF('List č. 06'!$B$106="stavba",M38,IF('List č. 06'!$B$106="jednotka",M51,IF('List č. 06'!$B$106="jiné",M77,IF('List č. 06'!$B$106="právo stavby",M64,""))))))</f>
        <v/>
      </c>
    </row>
    <row r="121" spans="1:26" x14ac:dyDescent="0.25">
      <c r="B121" s="1"/>
      <c r="C121" s="1"/>
      <c r="D121" s="1"/>
      <c r="E121" s="1"/>
      <c r="F121" s="1"/>
      <c r="G121" s="1"/>
      <c r="H121" s="1"/>
      <c r="L121" s="293" t="str">
        <f>IF('List č. 06'!$B$106="vyberte druh nemovité věci","",IF('List č. 06'!$B$106="pozemek",M26,IF('List č. 06'!$B$106="stavba",M39,IF('List č. 06'!$B$106="jednotka",M52,IF('List č. 06'!$B$106="jiné",M78,IF('List č. 06'!$B$106="právo stavby",M65,""))))))</f>
        <v/>
      </c>
    </row>
    <row r="122" spans="1:26" x14ac:dyDescent="0.25">
      <c r="B122" s="1"/>
      <c r="C122" s="1"/>
      <c r="D122" s="1"/>
      <c r="E122" s="5"/>
      <c r="F122" s="1"/>
      <c r="G122" s="1"/>
      <c r="H122" s="1"/>
      <c r="L122" s="290" t="s">
        <v>260</v>
      </c>
    </row>
    <row r="123" spans="1:26" x14ac:dyDescent="0.25">
      <c r="B123" s="1"/>
      <c r="C123" s="1"/>
      <c r="D123" s="1"/>
      <c r="E123" s="1"/>
      <c r="F123" s="1"/>
      <c r="G123" s="1"/>
      <c r="H123" s="1"/>
      <c r="L123" s="287"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B124" s="1"/>
      <c r="C124" s="1"/>
      <c r="D124" s="1"/>
      <c r="E124" s="1"/>
      <c r="F124" s="1"/>
      <c r="G124" s="1"/>
      <c r="H124" s="1"/>
      <c r="L124" s="287"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B125" s="1"/>
      <c r="C125" s="1"/>
      <c r="D125" s="1"/>
      <c r="E125" s="1"/>
      <c r="F125" s="1"/>
      <c r="G125" s="1"/>
      <c r="H125" s="1"/>
      <c r="L125" s="287" t="str">
        <f>IF('List č. 06'!$B$117="vyberte druh nemovité věci","",IF('List č. 06'!$B$117="pozemek",M18,IF('List č. 06'!$B$117="stavba",M31,IF('List č. 06'!$B$117="jednotka",M44,IF('List č. 06'!$B$117="jiné",M70,IF('List č. 06'!$B$117="právo stavby",M57,""))))))</f>
        <v/>
      </c>
    </row>
    <row r="126" spans="1:26" x14ac:dyDescent="0.25">
      <c r="B126" s="1"/>
      <c r="C126" s="1"/>
      <c r="D126" s="1"/>
      <c r="E126" s="1"/>
      <c r="F126" s="5"/>
      <c r="G126" s="1"/>
      <c r="H126" s="1"/>
      <c r="L126" s="287" t="str">
        <f>IF('List č. 06'!$B$117="vyberte druh nemovité věci","",IF('List č. 06'!$B$117="pozemek",M19,IF('List č. 06'!$B$117="stavba",M32,IF('List č. 06'!$B$117="jednotka",M45,IF('List č. 06'!$B$117="jiné",M71,IF('List č. 06'!$B$117="právo stavby",M58,""))))))</f>
        <v/>
      </c>
    </row>
    <row r="127" spans="1:26" x14ac:dyDescent="0.25">
      <c r="A127" s="86"/>
      <c r="B127" s="5"/>
      <c r="C127" s="5"/>
      <c r="D127" s="5"/>
      <c r="E127" s="1"/>
      <c r="F127" s="1"/>
      <c r="G127" s="1"/>
      <c r="H127" s="1"/>
      <c r="L127" s="287" t="str">
        <f>IF('List č. 06'!$B$117="vyberte druh nemovité věci","",IF('List č. 06'!$B$117="pozemek",M20,IF('List č. 06'!$B$117="stavba",M33,IF('List č. 06'!$B$117="jednotka",M46,IF('List č. 06'!$B$117="jiné",M72,IF('List č. 06'!$B$117="právo stavby",M59,""))))))</f>
        <v/>
      </c>
      <c r="P127" s="5"/>
      <c r="S127" s="5"/>
      <c r="T127" s="5"/>
      <c r="U127" s="5"/>
      <c r="V127" s="5"/>
      <c r="Z127" s="5"/>
    </row>
    <row r="128" spans="1:26" x14ac:dyDescent="0.25">
      <c r="B128" s="1"/>
      <c r="C128" s="1"/>
      <c r="D128" s="1"/>
      <c r="E128" s="1"/>
      <c r="F128" s="1"/>
      <c r="G128" s="1"/>
      <c r="H128" s="1"/>
      <c r="L128" s="287" t="str">
        <f>IF('List č. 06'!$B$117="vyberte druh nemovité věci","",IF('List č. 06'!$B$117="pozemek",M21,IF('List č. 06'!$B$117="stavba",M34,IF('List č. 06'!$B$117="jednotka",M47,IF('List č. 06'!$B$117="jiné",M73,IF('List č. 06'!$B$117="právo stavby",M60,""))))))</f>
        <v/>
      </c>
    </row>
    <row r="129" spans="2:18" x14ac:dyDescent="0.25">
      <c r="B129" s="1"/>
      <c r="C129" s="1"/>
      <c r="D129" s="1"/>
      <c r="F129" s="1"/>
      <c r="G129" s="1"/>
      <c r="H129" s="1"/>
      <c r="L129" s="287" t="str">
        <f>IF('List č. 06'!$B$117="vyberte druh nemovité věci","",IF('List č. 06'!$B$117="pozemek",M22,IF('List č. 06'!$B$117="stavba",M35,IF('List č. 06'!$B$117="jednotka",M48,IF('List č. 06'!$B$117="jiné",M74,IF('List č. 06'!$B$117="právo stavby",M61,""))))))</f>
        <v/>
      </c>
      <c r="N129" s="5"/>
      <c r="O129" s="5"/>
    </row>
    <row r="130" spans="2:18" x14ac:dyDescent="0.25">
      <c r="B130" s="1"/>
      <c r="C130" s="1"/>
      <c r="D130" s="1"/>
      <c r="F130" s="1"/>
      <c r="G130" s="5"/>
      <c r="H130" s="5"/>
      <c r="L130" s="287" t="str">
        <f>IF('List č. 06'!$B$117="vyberte druh nemovité věci","",IF('List č. 06'!$B$117="pozemek",M23,IF('List č. 06'!$B$117="stavba",M36,IF('List č. 06'!$B$117="jednotka",M49,IF('List č. 06'!$B$117="jiné",M75,IF('List č. 06'!$B$117="právo stavby",M62,""))))))</f>
        <v/>
      </c>
    </row>
    <row r="131" spans="2:18" x14ac:dyDescent="0.25">
      <c r="B131" s="1"/>
      <c r="C131" s="1"/>
      <c r="D131" s="1"/>
      <c r="F131" s="1"/>
      <c r="G131" s="1"/>
      <c r="H131" s="1"/>
      <c r="L131" s="287" t="str">
        <f>IF('List č. 06'!$B$117="vyberte druh nemovité věci","",IF('List č. 06'!$B$117="pozemek",M24,IF('List č. 06'!$B$117="stavba",M37,IF('List č. 06'!$B$117="jednotka",M50,IF('List č. 06'!$B$117="jiné",M76,IF('List č. 06'!$B$117="právo stavby",M63,""))))))</f>
        <v/>
      </c>
      <c r="Q131" s="5"/>
      <c r="R131" s="5"/>
    </row>
    <row r="132" spans="2:18" x14ac:dyDescent="0.25">
      <c r="B132" s="1"/>
      <c r="C132" s="1"/>
      <c r="D132" s="1"/>
      <c r="F132" s="1"/>
      <c r="G132" s="1"/>
      <c r="H132" s="1"/>
      <c r="L132" s="287" t="str">
        <f>IF('List č. 06'!$B$117="vyberte druh nemovité věci","",IF('List č. 06'!$B$117="pozemek",M25,IF('List č. 06'!$B$117="stavba",M38,IF('List č. 06'!$B$117="jednotka",M51,IF('List č. 06'!$B$117="jiné",M77,IF('List č. 06'!$B$117="právo stavby",M64,""))))))</f>
        <v/>
      </c>
    </row>
    <row r="133" spans="2:18" x14ac:dyDescent="0.25">
      <c r="B133" s="1"/>
      <c r="C133" s="1"/>
      <c r="D133" s="1"/>
      <c r="G133" s="1"/>
      <c r="H133" s="1"/>
      <c r="L133" s="287" t="str">
        <f>IF('List č. 06'!$B$117="vyberte druh nemovité věci","",IF('List č. 06'!$B$117="pozemek",M26,IF('List č. 06'!$B$117="stavba",M39,IF('List č. 06'!$B$117="jednotka",M52,IF('List č. 06'!$B$117="jiné",M78,IF('List č. 06'!$B$117="právo stavby",M65,""))))))</f>
        <v/>
      </c>
    </row>
    <row r="134" spans="2:18" x14ac:dyDescent="0.25">
      <c r="G134" s="1"/>
      <c r="H134" s="1"/>
      <c r="L134" s="290" t="s">
        <v>261</v>
      </c>
    </row>
    <row r="135" spans="2:18" x14ac:dyDescent="0.25">
      <c r="G135" s="1"/>
      <c r="H135" s="1"/>
      <c r="L135" s="287" t="str">
        <f>IF('List č. 06'!$B$128="vyberte druh nemovité věci","Vyberte specifikaci druhu",IF('List č. 06'!$B$128="pozemek",M16,IF('List č. 06'!$B$128="stavba",M29,IF('List č. 06'!$B$128="jednotka",M42,IF('List č. 06'!$B$128="jiné",M68,IF('List č. 06'!$B$128="právo stavby",M55,""))))))</f>
        <v>Vyberte specifikaci druhu</v>
      </c>
    </row>
    <row r="136" spans="2:18" x14ac:dyDescent="0.25">
      <c r="G136" s="1"/>
      <c r="H136" s="1"/>
      <c r="L136" s="287"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2:18" x14ac:dyDescent="0.25">
      <c r="L137" s="287" t="str">
        <f>IF('List č. 06'!$B$128="vyberte druh nemovité věci","",IF('List č. 06'!$B$128="pozemek",M18,IF('List č. 06'!$B$128="stavba",M31,IF('List č. 06'!$B$128="jednotka",M44,IF('List č. 06'!$B$128="jiné",M70,IF('List č. 06'!$B$128="právo stavby",M57,""))))))</f>
        <v/>
      </c>
    </row>
    <row r="138" spans="2:18" x14ac:dyDescent="0.25">
      <c r="L138" s="287" t="str">
        <f>IF('List č. 06'!$B$128="vyberte druh nemovité věci","",IF('List č. 06'!$B$128="pozemek",M19,IF('List č. 06'!$B$128="stavba",M32,IF('List č. 06'!$B$128="jednotka",M45,IF('List č. 06'!$B$128="jiné",M71,IF('List č. 06'!$B$128="právo stavby",M58,""))))))</f>
        <v/>
      </c>
    </row>
    <row r="139" spans="2:18" x14ac:dyDescent="0.25">
      <c r="L139" s="287" t="str">
        <f>IF('List č. 06'!$B$128="vyberte druh nemovité věci","",IF('List č. 06'!$B$128="pozemek",M20,IF('List č. 06'!$B$128="stavba",M33,IF('List č. 06'!$B$128="jednotka",M46,IF('List č. 06'!$B$128="jiné",M72,IF('List č. 06'!$B$128="právo stavby",M59,""))))))</f>
        <v/>
      </c>
    </row>
    <row r="140" spans="2:18" x14ac:dyDescent="0.25">
      <c r="B140" s="1"/>
      <c r="L140" s="287" t="str">
        <f>IF('List č. 06'!$B$128="vyberte druh nemovité věci","",IF('List č. 06'!$B$128="pozemek",M21,IF('List č. 06'!$B$128="stavba",M34,IF('List č. 06'!$B$128="jednotka",M47,IF('List č. 06'!$B$128="jiné",M73,IF('List č. 06'!$B$128="právo stavby",M60,""))))))</f>
        <v/>
      </c>
    </row>
    <row r="141" spans="2:18" x14ac:dyDescent="0.25">
      <c r="L141" s="287" t="str">
        <f>IF('List č. 06'!$B$128="vyberte druh nemovité věci","",IF('List č. 06'!$B$128="pozemek",M22,IF('List č. 06'!$B$128="stavba",M35,IF('List č. 06'!$B$128="jednotka",M48,IF('List č. 06'!$B$128="jiné",M74,IF('List č. 06'!$B$128="právo stavby",M61,""))))))</f>
        <v/>
      </c>
    </row>
    <row r="142" spans="2:18" x14ac:dyDescent="0.25">
      <c r="L142" s="287" t="str">
        <f>IF('List č. 06'!$B$128="vyberte druh nemovité věci","",IF('List č. 06'!$B$128="pozemek",M23,IF('List č. 06'!$B$128="stavba",M36,IF('List č. 06'!$B$128="jednotka",M49,IF('List č. 06'!$B$128="jiné",M75,IF('List č. 06'!$B$128="právo stavby",M62,""))))))</f>
        <v/>
      </c>
    </row>
    <row r="143" spans="2:18" x14ac:dyDescent="0.25">
      <c r="L143" s="287" t="str">
        <f>IF('List č. 06'!$B$128="vyberte druh nemovité věci","",IF('List č. 06'!$B$128="pozemek",M24,IF('List č. 06'!$B$128="stavba",M37,IF('List č. 06'!$B$128="jednotka",M50,IF('List č. 06'!$B$128="jiné",M76,IF('List č. 06'!$B$128="právo stavby",M63,""))))))</f>
        <v/>
      </c>
    </row>
    <row r="144" spans="2:18" x14ac:dyDescent="0.25">
      <c r="L144" s="287" t="str">
        <f>IF('List č. 06'!$B$128="vyberte druh nemovité věci","",IF('List č. 06'!$B$128="pozemek",M25,IF('List č. 06'!$B$128="stavba",M38,IF('List č. 06'!$B$128="jednotka",M51,IF('List č. 06'!$B$128="jiné",M77,IF('List č. 06'!$B$128="právo stavby",M64,""))))))</f>
        <v/>
      </c>
    </row>
    <row r="145" spans="12:12" x14ac:dyDescent="0.25">
      <c r="L145" s="287" t="str">
        <f>IF('List č. 06'!$B$128="vyberte druh nemovité věci","",IF('List č. 06'!$B$128="pozemek",M26,IF('List č. 06'!$B$128="stavba",M39,IF('List č. 06'!$B$128="jednotka",M52,IF('List č. 06'!$B$128="jiné",M78,IF('List č. 06'!$B$128="právo stavby",M65,""))))))</f>
        <v/>
      </c>
    </row>
    <row r="146" spans="12:12" x14ac:dyDescent="0.25">
      <c r="L146" s="290" t="s">
        <v>262</v>
      </c>
    </row>
    <row r="147" spans="12:12" x14ac:dyDescent="0.25">
      <c r="L147" s="287"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287"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287" t="str">
        <f>IF('List č. 06'!$B$139="vyberte druh nemovité věci","",IF('List č. 06'!$B$139="pozemek",M18,IF('List č. 06'!$B$139="stavba",M31,IF('List č. 06'!$B$139="jednotka",M44,IF('List č. 06'!$B$139="jiné",M70,IF('List č. 06'!$B$139="právo stavby",M57,""))))))</f>
        <v/>
      </c>
    </row>
    <row r="150" spans="12:12" x14ac:dyDescent="0.25">
      <c r="L150" s="287" t="str">
        <f>IF('List č. 06'!$B$139="vyberte druh nemovité věci","",IF('List č. 06'!$B$139="pozemek",M19,IF('List č. 06'!$B$139="stavba",M32,IF('List č. 06'!$B$139="jednotka",M45,IF('List č. 06'!$B$139="jiné",M71,IF('List č. 06'!$B$139="právo stavby",M58,""))))))</f>
        <v/>
      </c>
    </row>
    <row r="151" spans="12:12" x14ac:dyDescent="0.25">
      <c r="L151" s="287" t="str">
        <f>IF('List č. 06'!$B$139="vyberte druh nemovité věci","",IF('List č. 06'!$B$139="pozemek",M20,IF('List č. 06'!$B$139="stavba",M33,IF('List č. 06'!$B$139="jednotka",M46,IF('List č. 06'!$B$139="jiné",M72,IF('List č. 06'!$B$139="právo stavby",M59,""))))))</f>
        <v/>
      </c>
    </row>
    <row r="152" spans="12:12" x14ac:dyDescent="0.25">
      <c r="L152" s="287" t="str">
        <f>IF('List č. 06'!$B$139="vyberte druh nemovité věci","",IF('List č. 06'!$B$139="pozemek",M21,IF('List č. 06'!$B$139="stavba",M34,IF('List č. 06'!$B$139="jednotka",M47,IF('List č. 06'!$B$139="jiné",M73,IF('List č. 06'!$B$139="právo stavby",M60,""))))))</f>
        <v/>
      </c>
    </row>
    <row r="153" spans="12:12" x14ac:dyDescent="0.25">
      <c r="L153" s="287" t="str">
        <f>IF('List č. 06'!$B$139="vyberte druh nemovité věci","",IF('List č. 06'!$B$139="pozemek",M22,IF('List č. 06'!$B$139="stavba",M35,IF('List č. 06'!$B$139="jednotka",M48,IF('List č. 06'!$B$139="jiné",M74,IF('List č. 06'!$B$139="právo stavby",M61,""))))))</f>
        <v/>
      </c>
    </row>
    <row r="154" spans="12:12" x14ac:dyDescent="0.25">
      <c r="L154" s="287" t="str">
        <f>IF('List č. 06'!$B$139="vyberte druh nemovité věci","",IF('List č. 06'!$B$139="pozemek",M23,IF('List č. 06'!$B$139="stavba",M36,IF('List č. 06'!$B$139="jednotka",M49,IF('List č. 06'!$B$139="jiné",M75,IF('List č. 06'!$B$139="právo stavby",M62,""))))))</f>
        <v/>
      </c>
    </row>
    <row r="155" spans="12:12" x14ac:dyDescent="0.25">
      <c r="L155" s="287" t="str">
        <f>IF('List č. 06'!$B$139="vyberte druh nemovité věci","",IF('List č. 06'!$B$139="pozemek",M24,IF('List č. 06'!$B$139="stavba",M37,IF('List č. 06'!$B$139="jednotka",M50,IF('List č. 06'!$B$139="jiné",M76,IF('List č. 06'!$B$139="právo stavby",M63,""))))))</f>
        <v/>
      </c>
    </row>
    <row r="156" spans="12:12" x14ac:dyDescent="0.25">
      <c r="L156" s="287" t="str">
        <f>IF('List č. 06'!$B$139="vyberte druh nemovité věci","",IF('List č. 06'!$B$139="pozemek",M25,IF('List č. 06'!$B$139="stavba",M38,IF('List č. 06'!$B$139="jednotka",M51,IF('List č. 06'!$B$139="jiné",M77,IF('List č. 06'!$B$139="právo stavby",M64,""))))))</f>
        <v/>
      </c>
    </row>
    <row r="157" spans="12:12" x14ac:dyDescent="0.25">
      <c r="L157" s="287" t="str">
        <f>IF('List č. 06'!$B$139="vyberte druh nemovité věci","",IF('List č. 06'!$B$139="pozemek",M26,IF('List č. 06'!$B$139="stavba",M39,IF('List č. 06'!$B$139="jednotka",M52,IF('List č. 06'!$B$139="jiné",M78,IF('List č. 06'!$B$139="právo stavby",M65,""))))))</f>
        <v/>
      </c>
    </row>
    <row r="200" spans="1:26" x14ac:dyDescent="0.25">
      <c r="E200" s="44"/>
    </row>
    <row r="204" spans="1:26" x14ac:dyDescent="0.25">
      <c r="F204" s="44"/>
    </row>
    <row r="205" spans="1:26" x14ac:dyDescent="0.25">
      <c r="A205" s="44"/>
      <c r="B205" s="44"/>
      <c r="C205" s="44"/>
      <c r="D205" s="44"/>
      <c r="P205" s="43"/>
      <c r="S205" s="43"/>
      <c r="T205" s="43"/>
      <c r="U205" s="43"/>
      <c r="V205" s="43"/>
      <c r="Z205" s="43"/>
    </row>
    <row r="207" spans="1:26" x14ac:dyDescent="0.25">
      <c r="N207" s="43"/>
      <c r="O207" s="43"/>
    </row>
    <row r="208" spans="1:26" x14ac:dyDescent="0.25">
      <c r="G208" s="44"/>
      <c r="H208" s="44"/>
    </row>
    <row r="209" spans="5:18" x14ac:dyDescent="0.25">
      <c r="Q209" s="43"/>
      <c r="R209" s="43"/>
    </row>
    <row r="223" spans="5:18" x14ac:dyDescent="0.25">
      <c r="E223" s="1"/>
    </row>
    <row r="224" spans="5:18" x14ac:dyDescent="0.25">
      <c r="E224" s="1"/>
    </row>
    <row r="226" spans="5:8" x14ac:dyDescent="0.25">
      <c r="E226" s="1"/>
    </row>
    <row r="227" spans="5:8" x14ac:dyDescent="0.25">
      <c r="F227" s="1"/>
    </row>
    <row r="228" spans="5:8" x14ac:dyDescent="0.25">
      <c r="F228" s="1"/>
    </row>
    <row r="231" spans="5:8" x14ac:dyDescent="0.25">
      <c r="F231" s="1"/>
      <c r="G231" s="1"/>
      <c r="H231" s="1"/>
    </row>
    <row r="232" spans="5:8" x14ac:dyDescent="0.25">
      <c r="G232" s="1"/>
      <c r="H232" s="1"/>
    </row>
    <row r="235" spans="5:8" x14ac:dyDescent="0.25">
      <c r="G235" s="1"/>
      <c r="H235" s="1"/>
    </row>
    <row r="241" spans="1:8" x14ac:dyDescent="0.25">
      <c r="E241" s="1"/>
    </row>
    <row r="242" spans="1:8" x14ac:dyDescent="0.25">
      <c r="E242" s="1"/>
    </row>
    <row r="243" spans="1:8" x14ac:dyDescent="0.25">
      <c r="E243" s="1"/>
    </row>
    <row r="244" spans="1:8" x14ac:dyDescent="0.25">
      <c r="E244" s="1"/>
    </row>
    <row r="245" spans="1:8" x14ac:dyDescent="0.25">
      <c r="E245" s="1"/>
      <c r="F245" s="1"/>
    </row>
    <row r="246" spans="1:8" x14ac:dyDescent="0.25">
      <c r="A246" s="1"/>
      <c r="B246" s="1"/>
      <c r="C246" s="1"/>
      <c r="D246" s="1"/>
      <c r="F246" s="1"/>
    </row>
    <row r="247" spans="1:8" x14ac:dyDescent="0.25">
      <c r="A247" s="1"/>
      <c r="B247" s="1"/>
      <c r="C247" s="1"/>
      <c r="D247" s="1"/>
      <c r="F247" s="1"/>
    </row>
    <row r="248" spans="1:8" x14ac:dyDescent="0.25">
      <c r="A248" s="1"/>
      <c r="B248" s="1"/>
      <c r="C248" s="1"/>
      <c r="D248" s="1"/>
      <c r="F248" s="1"/>
    </row>
    <row r="249" spans="1:8" x14ac:dyDescent="0.25">
      <c r="A249" s="1"/>
      <c r="B249" s="1"/>
      <c r="C249" s="1"/>
      <c r="D249" s="1"/>
      <c r="F249" s="1"/>
      <c r="G249" s="1"/>
      <c r="H249" s="1"/>
    </row>
    <row r="250" spans="1:8" x14ac:dyDescent="0.25">
      <c r="A250" s="1"/>
      <c r="B250" s="1"/>
      <c r="C250" s="1"/>
      <c r="D250" s="1"/>
      <c r="G250" s="1"/>
      <c r="H250" s="1"/>
    </row>
    <row r="251" spans="1:8" x14ac:dyDescent="0.25">
      <c r="G251" s="1"/>
      <c r="H251" s="1"/>
    </row>
    <row r="252" spans="1:8" x14ac:dyDescent="0.25">
      <c r="G252" s="1"/>
      <c r="H252" s="1"/>
    </row>
    <row r="253" spans="1:8" x14ac:dyDescent="0.25">
      <c r="G253" s="1"/>
      <c r="H253" s="1"/>
    </row>
    <row r="290" spans="1:3" x14ac:dyDescent="0.25">
      <c r="A290" s="23"/>
      <c r="B290" s="23"/>
      <c r="C290" s="23"/>
    </row>
    <row r="291" spans="1:3" x14ac:dyDescent="0.25">
      <c r="A291" s="23"/>
      <c r="B291" s="23"/>
      <c r="C291" s="23"/>
    </row>
    <row r="292" spans="1:3" x14ac:dyDescent="0.25">
      <c r="A292" s="23"/>
      <c r="B292" s="23"/>
      <c r="C292" s="23"/>
    </row>
    <row r="293" spans="1:3" x14ac:dyDescent="0.25">
      <c r="A293" s="23"/>
      <c r="B293" s="23"/>
      <c r="C293" s="23"/>
    </row>
    <row r="294" spans="1:3" x14ac:dyDescent="0.25">
      <c r="A294" s="23"/>
      <c r="B294" s="23"/>
      <c r="C294" s="23"/>
    </row>
    <row r="295" spans="1:3" x14ac:dyDescent="0.25">
      <c r="A295" s="23"/>
      <c r="B295" s="23"/>
      <c r="C295" s="23"/>
    </row>
    <row r="296" spans="1:3" x14ac:dyDescent="0.25">
      <c r="A296" s="23"/>
      <c r="B296" s="23"/>
      <c r="C296" s="23"/>
    </row>
    <row r="297" spans="1:3" x14ac:dyDescent="0.25">
      <c r="A297" s="23"/>
      <c r="B297" s="23"/>
      <c r="C297" s="23"/>
    </row>
    <row r="298" spans="1:3" x14ac:dyDescent="0.25">
      <c r="A298" s="23"/>
      <c r="B298" s="23"/>
      <c r="C298" s="23"/>
    </row>
    <row r="299" spans="1:3" x14ac:dyDescent="0.25">
      <c r="A299" s="23"/>
      <c r="B299" s="23"/>
      <c r="C299" s="23"/>
    </row>
    <row r="300" spans="1:3" x14ac:dyDescent="0.25">
      <c r="A300" s="23"/>
      <c r="B300" s="23"/>
      <c r="C300" s="23"/>
    </row>
    <row r="301" spans="1:3" x14ac:dyDescent="0.25">
      <c r="A301" s="23"/>
      <c r="B301" s="23"/>
      <c r="C301" s="23"/>
    </row>
    <row r="302" spans="1:3" x14ac:dyDescent="0.25">
      <c r="A302" s="23"/>
      <c r="B302" s="23"/>
      <c r="C302" s="23"/>
    </row>
    <row r="303" spans="1:3" x14ac:dyDescent="0.25">
      <c r="A303" s="23"/>
      <c r="B303" s="23"/>
      <c r="C303" s="23"/>
    </row>
    <row r="304" spans="1:3" x14ac:dyDescent="0.25">
      <c r="A304" s="23"/>
      <c r="B304" s="23"/>
      <c r="C304" s="23"/>
    </row>
    <row r="305" spans="1:3" x14ac:dyDescent="0.25">
      <c r="A305" s="23"/>
      <c r="B305" s="23"/>
      <c r="C305" s="23"/>
    </row>
    <row r="306" spans="1:3" x14ac:dyDescent="0.25">
      <c r="A306" s="23"/>
      <c r="B306" s="23"/>
      <c r="C306" s="23"/>
    </row>
    <row r="307" spans="1:3" x14ac:dyDescent="0.25">
      <c r="A307" s="23"/>
      <c r="B307" s="23"/>
      <c r="C307" s="23"/>
    </row>
    <row r="308" spans="1:3" x14ac:dyDescent="0.25">
      <c r="A308" s="23"/>
      <c r="B308" s="23"/>
      <c r="C308" s="23"/>
    </row>
    <row r="309" spans="1:3" x14ac:dyDescent="0.25">
      <c r="A309" s="23"/>
      <c r="B309" s="23"/>
      <c r="C309" s="23"/>
    </row>
    <row r="310" spans="1:3" x14ac:dyDescent="0.25">
      <c r="A310" s="23"/>
      <c r="B310" s="23"/>
      <c r="C310" s="23"/>
    </row>
    <row r="311" spans="1:3" x14ac:dyDescent="0.25">
      <c r="A311" s="23"/>
      <c r="B311" s="23"/>
      <c r="C311" s="23"/>
    </row>
    <row r="312" spans="1:3" x14ac:dyDescent="0.25">
      <c r="A312" s="23"/>
      <c r="B312" s="23"/>
      <c r="C312" s="23"/>
    </row>
    <row r="313" spans="1:3" x14ac:dyDescent="0.25">
      <c r="A313" s="23"/>
      <c r="B313" s="23"/>
      <c r="C313" s="23"/>
    </row>
    <row r="314" spans="1:3" x14ac:dyDescent="0.25">
      <c r="A314" s="23"/>
      <c r="B314" s="23"/>
      <c r="C314" s="23"/>
    </row>
    <row r="315" spans="1:3" x14ac:dyDescent="0.25">
      <c r="A315" s="23"/>
      <c r="B315" s="23"/>
      <c r="C315" s="23"/>
    </row>
    <row r="316" spans="1:3" x14ac:dyDescent="0.25">
      <c r="A316" s="23"/>
      <c r="B316" s="23"/>
      <c r="C316" s="23"/>
    </row>
    <row r="317" spans="1:3" x14ac:dyDescent="0.25">
      <c r="A317" s="23"/>
      <c r="B317" s="23"/>
      <c r="C317" s="23"/>
    </row>
    <row r="318" spans="1:3" x14ac:dyDescent="0.25">
      <c r="A318" s="23"/>
      <c r="B318" s="23"/>
      <c r="C318" s="23"/>
    </row>
    <row r="319" spans="1:3" x14ac:dyDescent="0.25">
      <c r="A319" s="23"/>
      <c r="B319" s="23"/>
      <c r="C319" s="23"/>
    </row>
    <row r="320" spans="1:3" x14ac:dyDescent="0.25">
      <c r="A320" s="23"/>
      <c r="B320" s="23"/>
      <c r="C320" s="23"/>
    </row>
    <row r="321" spans="1:3" x14ac:dyDescent="0.25">
      <c r="A321" s="23"/>
      <c r="B321" s="23"/>
      <c r="C321" s="23"/>
    </row>
    <row r="322" spans="1:3" x14ac:dyDescent="0.25">
      <c r="A322" s="23"/>
      <c r="B322" s="23"/>
      <c r="C322" s="23"/>
    </row>
    <row r="323" spans="1:3" x14ac:dyDescent="0.25">
      <c r="A323" s="23"/>
      <c r="B323" s="23"/>
      <c r="C323" s="23"/>
    </row>
    <row r="324" spans="1:3" x14ac:dyDescent="0.25">
      <c r="A324" s="23"/>
      <c r="B324" s="23"/>
      <c r="C324" s="23"/>
    </row>
    <row r="325" spans="1:3" x14ac:dyDescent="0.25">
      <c r="A325" s="23"/>
      <c r="B325" s="23"/>
      <c r="C325" s="23"/>
    </row>
    <row r="326" spans="1:3" x14ac:dyDescent="0.25">
      <c r="A326" s="23"/>
      <c r="B326" s="23"/>
      <c r="C326" s="23"/>
    </row>
    <row r="327" spans="1:3" x14ac:dyDescent="0.25">
      <c r="A327" s="23"/>
      <c r="B327" s="23"/>
      <c r="C327" s="23"/>
    </row>
    <row r="328" spans="1:3" x14ac:dyDescent="0.25">
      <c r="A328" s="23"/>
      <c r="B328" s="23"/>
      <c r="C328" s="23"/>
    </row>
    <row r="329" spans="1:3" x14ac:dyDescent="0.25">
      <c r="A329" s="23"/>
      <c r="B329" s="23"/>
      <c r="C329" s="23"/>
    </row>
    <row r="330" spans="1:3" x14ac:dyDescent="0.25">
      <c r="A330" s="23"/>
      <c r="B330" s="23"/>
      <c r="C330" s="23"/>
    </row>
    <row r="331" spans="1:3" x14ac:dyDescent="0.25">
      <c r="A331" s="23"/>
      <c r="B331" s="23"/>
      <c r="C331" s="23"/>
    </row>
    <row r="332" spans="1:3" x14ac:dyDescent="0.25">
      <c r="A332" s="23"/>
      <c r="B332" s="23"/>
      <c r="C332" s="23"/>
    </row>
    <row r="333" spans="1:3" x14ac:dyDescent="0.25">
      <c r="A333" s="23"/>
      <c r="B333" s="23"/>
      <c r="C333" s="23"/>
    </row>
    <row r="334" spans="1:3" x14ac:dyDescent="0.25">
      <c r="A334" s="23"/>
      <c r="B334" s="23"/>
      <c r="C334" s="23"/>
    </row>
    <row r="335" spans="1:3" x14ac:dyDescent="0.25">
      <c r="A335" s="23"/>
      <c r="B335" s="23"/>
      <c r="C335" s="23"/>
    </row>
    <row r="336" spans="1:3" x14ac:dyDescent="0.25">
      <c r="A336" s="23"/>
      <c r="B336" s="23"/>
      <c r="C336" s="23"/>
    </row>
    <row r="337" spans="1:3" x14ac:dyDescent="0.25">
      <c r="A337" s="23"/>
      <c r="B337" s="23"/>
      <c r="C337" s="23"/>
    </row>
    <row r="338" spans="1:3" x14ac:dyDescent="0.25">
      <c r="A338" s="23"/>
      <c r="B338" s="23"/>
      <c r="C338" s="23"/>
    </row>
    <row r="339" spans="1:3" x14ac:dyDescent="0.25">
      <c r="A339" s="23"/>
      <c r="B339" s="23"/>
      <c r="C339" s="23"/>
    </row>
    <row r="340" spans="1:3" x14ac:dyDescent="0.25">
      <c r="A340" s="23"/>
      <c r="B340" s="23"/>
      <c r="C340" s="23"/>
    </row>
    <row r="341" spans="1:3" x14ac:dyDescent="0.25">
      <c r="A341" s="23"/>
      <c r="B341" s="23"/>
      <c r="C341" s="23"/>
    </row>
    <row r="342" spans="1:3" x14ac:dyDescent="0.25">
      <c r="A342" s="23"/>
      <c r="B342" s="23"/>
      <c r="C342" s="23"/>
    </row>
    <row r="343" spans="1:3" x14ac:dyDescent="0.25">
      <c r="A343" s="23"/>
      <c r="B343" s="23"/>
      <c r="C343" s="23"/>
    </row>
    <row r="344" spans="1:3" x14ac:dyDescent="0.25">
      <c r="A344" s="23"/>
      <c r="B344" s="23"/>
      <c r="C344" s="23"/>
    </row>
    <row r="345" spans="1:3" x14ac:dyDescent="0.25">
      <c r="A345" s="23"/>
      <c r="B345" s="23"/>
      <c r="C345" s="23"/>
    </row>
    <row r="346" spans="1:3" x14ac:dyDescent="0.25">
      <c r="A346" s="23"/>
      <c r="B346" s="23"/>
      <c r="C346" s="23"/>
    </row>
    <row r="347" spans="1:3" x14ac:dyDescent="0.25">
      <c r="A347" s="23"/>
      <c r="B347" s="23"/>
      <c r="C347" s="23"/>
    </row>
    <row r="348" spans="1:3" x14ac:dyDescent="0.25">
      <c r="A348" s="23"/>
      <c r="B348" s="23"/>
      <c r="C348" s="23"/>
    </row>
    <row r="349" spans="1:3" x14ac:dyDescent="0.25">
      <c r="A349" s="23"/>
      <c r="B349" s="23"/>
      <c r="C349" s="23"/>
    </row>
    <row r="350" spans="1:3" x14ac:dyDescent="0.25">
      <c r="A350" s="23"/>
      <c r="B350" s="23"/>
      <c r="C350" s="23"/>
    </row>
  </sheetData>
  <conditionalFormatting sqref="L141:L142 L130 E107:E108 E96 N114:O115 N103:O103 P112:P113 S112:V113 Q116:R117 S101:V101 Q105:R105 P101 A106 A97 A84 A112:D113 A101:D101 G115:H116 F111:F112 G104:H104 F100 I131:K132 M131:M132 I120:K120 M120 Z112:Z113 Z101">
    <cfRule type="containsText" dxfId="110" priority="33" operator="containsText" text="Vyberte typ vlastnictví">
      <formula>NOT(ISERROR(SEARCH("Vyberte typ vlastnictví",A84)))</formula>
    </cfRule>
  </conditionalFormatting>
  <conditionalFormatting sqref="L157:L159 L161:L162 E123:E125 E127:E128 G135:H136 F131:F132 N130:O132 N134:O135 P128:P130 S128:V130 Q132:R134 P132:P133 S132:V133 Q136:R137 A128:D130 A132:D133 G131:H133 F127:F129 S1:S11 T7:T11 T1:T2 I147:K149 M147:M149 I151:K152 M151:M152 Z128:Z130 Z132:Z133">
    <cfRule type="containsText" dxfId="109" priority="32" operator="containsText" text="Vyberte druh příjmu">
      <formula>NOT(ISERROR(SEARCH("Vyberte druh příjmu",A1)))</formula>
    </cfRule>
  </conditionalFormatting>
  <conditionalFormatting sqref="M34:M49 K73 K86:K1048576 J1:M1 I1:I11 I108:J1048576 K7 M51:M1048576 M2:M32 L89:L1048576 L2:L26">
    <cfRule type="containsText" dxfId="108" priority="24" operator="containsText" text="Vyberte druh">
      <formula>NOT(ISERROR(SEARCH("Vyberte druh",I1)))</formula>
    </cfRule>
    <cfRule type="containsText" dxfId="107" priority="25" operator="containsText" text="Vyberte typ vlastnictví">
      <formula>NOT(ISERROR(SEARCH("Vyberte typ vlastnictví",I1)))</formula>
    </cfRule>
    <cfRule type="containsText" dxfId="106" priority="26" operator="containsText" text="Vyberte druh nemovité věci">
      <formula>NOT(ISERROR(SEARCH("Vyberte druh nemovité věci",I1)))</formula>
    </cfRule>
    <cfRule type="containsText" dxfId="105" priority="27" operator="containsText" text="Vyberte druh činnosti">
      <formula>NOT(ISERROR(SEARCH("Vyberte druh činnosti",I1)))</formula>
    </cfRule>
    <cfRule type="containsText" dxfId="104" priority="28" operator="containsText" text="Vyberte způsob">
      <formula>NOT(ISERROR(SEARCH("Vyberte způsob",I1)))</formula>
    </cfRule>
    <cfRule type="containsText" dxfId="103" priority="29" operator="containsText" text="Vyberte předmět">
      <formula>NOT(ISERROR(SEARCH("Vyberte předmět",I1)))</formula>
    </cfRule>
    <cfRule type="containsText" dxfId="102" priority="30" operator="containsText" text="Vyberte druh orgánu">
      <formula>NOT(ISERROR(SEARCH("Vyberte druh orgánu",I1)))</formula>
    </cfRule>
  </conditionalFormatting>
  <conditionalFormatting sqref="W1:W24 X1 E13:E1048576 G13:H16 N24:O1048576 O13:O17 A1:A8 A11 A15:A1048576 B1:B5 B8:B1048576 C1:C8 C11:C1048576 D1:D18 D43:D1048576 E1:E7 G20:H1048576 F16:F1048576 J1:M1 F1:F5 N21:O22 P9:P1048576 O1:P6 Q22:R1048576 R13:R18 Q13 Q1:R9 T14:T18 S21:T1048576 U1:V5 G1:H6 I1:I11 I108:J1048576 K7 K73 K86:K1048576 N1:N11 O8:O11 S1:T12 M2:M1048576 L89:L1048576 L2:L26 U8:U1048576 V24:V1048576 Z1:Z5 Z24:Z1048576">
    <cfRule type="cellIs" dxfId="101" priority="23" operator="equal">
      <formula>#REF!</formula>
    </cfRule>
  </conditionalFormatting>
  <conditionalFormatting sqref="W1:W24 E13:E1048576 G13:H16 N24:O1048576 O13:O17 A1:A8 A11 A15:A1048576 B1:B5 B8:B1048576 C1:C8 C11:C1048576 D1:D18 D43:D1048576 E1:E7 G20:H1048576 F16:F1048576 J1:M1 F1:F5 N21:O22 P9:P1048576 O1:P6 Q22:R1048576 R13:R18 Q13 Q1:R9 T14:T18 S21:T1048576 U1:V5 G1:H6 I1:I11 X1 I108:J1048576 K7 K73 K86:K1048576 N1:N11 O8:O11 S1:T12 M2:M1048576 L89:L1048576 L2:L26 U8:U1048576 V24:V1048576 Z1:Z5 Z24:Z1048576">
    <cfRule type="cellIs" dxfId="100" priority="461" operator="equal">
      <formula>$AJ$14</formula>
    </cfRule>
  </conditionalFormatting>
  <conditionalFormatting sqref="W1:W24 O6 E13:E71 E73:E1048576 T16:T18 T4:T6 G21:H79 F17:F75 N21:O22 O17 N24:O78 N80:O1048576 P18:P76 L3:M13 S21:T76 Q22:R80 P78:P1048576 S78:V1048576 Q82:R1048576 A1:V1 A18:C76 D18 D43:D76 A78:D1048576 G81:H1048576 F77:F1048576 I108:J1048576 K86:K1048576 K73 X1 M21:M1048576 L15:L26 L89:L1048576 U18:U76 V24:V76 Z78:Z1048576 Z1 Z24:Z76">
    <cfRule type="cellIs" dxfId="99" priority="505" operator="equal">
      <formula>$AB$14</formula>
    </cfRule>
  </conditionalFormatting>
  <conditionalFormatting sqref="M34:M49 K73 K86:K1048576 J1:M1 I1:I11 I108:J1048576 K7 M51:M1048576 M2:M32 L89:L1048576 L2:L26">
    <cfRule type="cellIs" dxfId="98" priority="540" operator="equal">
      <formula>$AT$3</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6403" r:id="rId4" name="CommandButton1">
          <controlPr autoLine="0" autoPict="0" r:id="rId5">
            <anchor moveWithCells="1">
              <from>
                <xdr:col>3</xdr:col>
                <xdr:colOff>200025</xdr:colOff>
                <xdr:row>10</xdr:row>
                <xdr:rowOff>28575</xdr:rowOff>
              </from>
              <to>
                <xdr:col>3</xdr:col>
                <xdr:colOff>1409700</xdr:colOff>
                <xdr:row>11</xdr:row>
                <xdr:rowOff>142875</xdr:rowOff>
              </to>
            </anchor>
          </controlPr>
        </control>
      </mc:Choice>
      <mc:Fallback>
        <control shapeId="16403" r:id="rId4" name="CommandButton1"/>
      </mc:Fallback>
    </mc:AlternateContent>
    <mc:AlternateContent xmlns:mc="http://schemas.openxmlformats.org/markup-compatibility/2006">
      <mc:Choice Requires="x14">
        <control shapeId="16404" r:id="rId6" name="CommandButton2">
          <controlPr autoLine="0" r:id="rId7">
            <anchor moveWithCells="1">
              <from>
                <xdr:col>4</xdr:col>
                <xdr:colOff>85725</xdr:colOff>
                <xdr:row>13</xdr:row>
                <xdr:rowOff>47625</xdr:rowOff>
              </from>
              <to>
                <xdr:col>4</xdr:col>
                <xdr:colOff>1000125</xdr:colOff>
                <xdr:row>14</xdr:row>
                <xdr:rowOff>161925</xdr:rowOff>
              </to>
            </anchor>
          </controlPr>
        </control>
      </mc:Choice>
      <mc:Fallback>
        <control shapeId="16404" r:id="rId6" name="CommandButton2"/>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controls>
  <tableParts count="16">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ht="14.45"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D1" s="508"/>
      <c r="E1" s="272">
        <f>Data!W2</f>
        <v>1</v>
      </c>
      <c r="G1" s="2"/>
    </row>
    <row r="2" spans="1:7" ht="14.45" customHeight="1" x14ac:dyDescent="0.25">
      <c r="A2" s="360"/>
      <c r="B2" s="360"/>
      <c r="C2" s="360"/>
      <c r="D2" s="360"/>
      <c r="G2" s="336"/>
    </row>
    <row r="3" spans="1:7" ht="14.45" customHeight="1" x14ac:dyDescent="0.25">
      <c r="A3" s="258" t="s">
        <v>326</v>
      </c>
      <c r="B3" s="509" t="s">
        <v>167</v>
      </c>
      <c r="C3" s="509"/>
      <c r="G3" s="3"/>
    </row>
    <row r="4" spans="1:7" ht="14.45" customHeight="1" x14ac:dyDescent="0.25">
      <c r="A4" s="137"/>
      <c r="B4" s="137" t="s">
        <v>82</v>
      </c>
      <c r="C4" s="159"/>
      <c r="G4" s="3"/>
    </row>
    <row r="5" spans="1:7" ht="14.45" customHeight="1" x14ac:dyDescent="0.25">
      <c r="A5" s="4" t="s">
        <v>170</v>
      </c>
      <c r="B5" s="510" t="str">
        <f>IF(Oznámení!B8="","",CONCATENATE(Oznámení!B8,", nar. ",TEXT(Oznámení!B9,"dd.mm.rrrr")))</f>
        <v/>
      </c>
      <c r="C5" s="511"/>
      <c r="G5" s="3"/>
    </row>
    <row r="6" spans="1:7" ht="14.45" customHeight="1" x14ac:dyDescent="0.25">
      <c r="A6" s="4" t="s">
        <v>171</v>
      </c>
      <c r="B6" s="512" t="str">
        <f>IF(Oznámení!B22="","",Oznámení!B22)</f>
        <v/>
      </c>
      <c r="C6" s="513"/>
      <c r="G6" s="27"/>
    </row>
    <row r="7" spans="1:7" ht="14.45" customHeight="1" x14ac:dyDescent="0.25">
      <c r="A7" s="4" t="s">
        <v>164</v>
      </c>
      <c r="B7" s="512" t="str">
        <f>IF(Data!W2=1,"Průběžné oznámení; řádné",IF(Data!W2=2,"Průběžné oznámení; doplnění",IF(Data!W2=0,"Průběžné oznámení;       ⃝   řádné              ⃝   doplnění")))</f>
        <v>Průběžné oznámení; řádné</v>
      </c>
      <c r="C7" s="513"/>
      <c r="G7" s="79"/>
    </row>
    <row r="8" spans="1:7" ht="14.45" customHeight="1" x14ac:dyDescent="0.25">
      <c r="A8" s="4" t="s">
        <v>165</v>
      </c>
      <c r="B8" s="514" t="str">
        <f>IF(Oznámení!B34="",CONCATENATE(TEXT(Oznámení!B32,"dd.mm.rrrr")),Oznámení!B34)</f>
        <v>1.1.2022 - 31.12.2022</v>
      </c>
      <c r="C8" s="515"/>
      <c r="G8" s="30"/>
    </row>
    <row r="9" spans="1:7" ht="14.45" customHeight="1" x14ac:dyDescent="0.25">
      <c r="A9" s="412" t="s">
        <v>294</v>
      </c>
      <c r="B9" s="413"/>
      <c r="C9" s="414"/>
      <c r="G9" s="3"/>
    </row>
    <row r="10" spans="1:7" ht="14.45" customHeight="1" x14ac:dyDescent="0.25">
      <c r="A10" s="415"/>
      <c r="B10" s="416"/>
      <c r="C10" s="417"/>
    </row>
    <row r="11" spans="1:7" x14ac:dyDescent="0.25">
      <c r="A11" s="185" t="s">
        <v>307</v>
      </c>
      <c r="B11" s="104"/>
    </row>
    <row r="12" spans="1:7" x14ac:dyDescent="0.25">
      <c r="A12" s="185" t="str">
        <f>IF(Data!W2=0,"Způsob 7)*  �","Způsob 7)*")</f>
        <v>Způsob 7)*</v>
      </c>
      <c r="B12" s="264" t="s">
        <v>36</v>
      </c>
    </row>
    <row r="13" spans="1:7" ht="14.45" customHeight="1" x14ac:dyDescent="0.25">
      <c r="A13" s="459" t="s">
        <v>308</v>
      </c>
      <c r="B13" s="459"/>
      <c r="C13" s="459"/>
    </row>
    <row r="14" spans="1:7" x14ac:dyDescent="0.25">
      <c r="A14" s="185" t="str">
        <f>IF(C9="NE","Obec, PSČ, stát","Obec*, PSČ*, stát*")</f>
        <v>Obec*, PSČ*, stát*</v>
      </c>
      <c r="B14" s="101"/>
    </row>
    <row r="15" spans="1:7" x14ac:dyDescent="0.25">
      <c r="A15" s="185" t="s">
        <v>150</v>
      </c>
      <c r="B15" s="101"/>
    </row>
    <row r="16" spans="1:7" ht="15.75" thickBot="1" x14ac:dyDescent="0.3">
      <c r="A16" s="190" t="s">
        <v>295</v>
      </c>
      <c r="B16" s="160"/>
      <c r="C16" s="161"/>
    </row>
    <row r="17" spans="1:3" ht="15.75" thickTop="1" x14ac:dyDescent="0.25">
      <c r="A17" s="185" t="s">
        <v>307</v>
      </c>
      <c r="B17" s="104"/>
    </row>
    <row r="18" spans="1:3" x14ac:dyDescent="0.25">
      <c r="A18" s="185" t="str">
        <f>IF(Data!W2=0,"Způsob 7)*  �","Způsob 7)*")</f>
        <v>Způsob 7)*</v>
      </c>
      <c r="B18" s="264" t="s">
        <v>36</v>
      </c>
    </row>
    <row r="19" spans="1:3" ht="14.45" customHeight="1" x14ac:dyDescent="0.25">
      <c r="A19" s="459" t="s">
        <v>308</v>
      </c>
      <c r="B19" s="459"/>
      <c r="C19" s="459"/>
    </row>
    <row r="20" spans="1:3" x14ac:dyDescent="0.25">
      <c r="A20" s="185" t="s">
        <v>117</v>
      </c>
      <c r="B20" s="101"/>
    </row>
    <row r="21" spans="1:3" x14ac:dyDescent="0.25">
      <c r="A21" s="185" t="s">
        <v>150</v>
      </c>
      <c r="B21" s="101"/>
    </row>
    <row r="22" spans="1:3" ht="15.75" thickBot="1" x14ac:dyDescent="0.3">
      <c r="A22" s="190" t="s">
        <v>295</v>
      </c>
      <c r="B22" s="160"/>
      <c r="C22" s="161"/>
    </row>
    <row r="23" spans="1:3" ht="15.75" thickTop="1" x14ac:dyDescent="0.25">
      <c r="A23" s="185" t="s">
        <v>307</v>
      </c>
      <c r="B23" s="104"/>
    </row>
    <row r="24" spans="1:3" x14ac:dyDescent="0.25">
      <c r="A24" s="185" t="str">
        <f>IF(Data!W2=0,"Způsob 7)*  �","Způsob 7)*")</f>
        <v>Způsob 7)*</v>
      </c>
      <c r="B24" s="264" t="s">
        <v>36</v>
      </c>
    </row>
    <row r="25" spans="1:3" ht="14.45" customHeight="1" x14ac:dyDescent="0.25">
      <c r="A25" s="459" t="s">
        <v>308</v>
      </c>
      <c r="B25" s="459"/>
      <c r="C25" s="459"/>
    </row>
    <row r="26" spans="1:3" x14ac:dyDescent="0.25">
      <c r="A26" s="185" t="s">
        <v>117</v>
      </c>
      <c r="B26" s="101"/>
    </row>
    <row r="27" spans="1:3" x14ac:dyDescent="0.25">
      <c r="A27" s="185" t="s">
        <v>150</v>
      </c>
      <c r="B27" s="101"/>
    </row>
    <row r="28" spans="1:3" ht="15.75" thickBot="1" x14ac:dyDescent="0.3">
      <c r="A28" s="190" t="s">
        <v>295</v>
      </c>
      <c r="B28" s="160"/>
      <c r="C28" s="161"/>
    </row>
    <row r="29" spans="1:3" ht="15.75" thickTop="1" x14ac:dyDescent="0.25">
      <c r="A29" s="185" t="s">
        <v>307</v>
      </c>
      <c r="B29" s="104"/>
    </row>
    <row r="30" spans="1:3" x14ac:dyDescent="0.25">
      <c r="A30" s="185" t="str">
        <f>IF(Data!W2=0,"Způsob 7)*  �","Způsob 7)*")</f>
        <v>Způsob 7)*</v>
      </c>
      <c r="B30" s="264" t="s">
        <v>36</v>
      </c>
    </row>
    <row r="31" spans="1:3" ht="14.45" customHeight="1" x14ac:dyDescent="0.25">
      <c r="A31" s="459" t="s">
        <v>308</v>
      </c>
      <c r="B31" s="459"/>
      <c r="C31" s="459"/>
    </row>
    <row r="32" spans="1:3" x14ac:dyDescent="0.25">
      <c r="A32" s="185" t="s">
        <v>117</v>
      </c>
      <c r="B32" s="101"/>
    </row>
    <row r="33" spans="1:3" x14ac:dyDescent="0.25">
      <c r="A33" s="185" t="s">
        <v>150</v>
      </c>
      <c r="B33" s="101"/>
    </row>
    <row r="34" spans="1:3" ht="15.75" thickBot="1" x14ac:dyDescent="0.3">
      <c r="A34" s="190" t="s">
        <v>295</v>
      </c>
      <c r="B34" s="160"/>
      <c r="C34" s="161"/>
    </row>
    <row r="35" spans="1:3" ht="15.75" thickTop="1" x14ac:dyDescent="0.25">
      <c r="A35" s="185" t="s">
        <v>307</v>
      </c>
      <c r="B35" s="104"/>
    </row>
    <row r="36" spans="1:3" x14ac:dyDescent="0.25">
      <c r="A36" s="185" t="str">
        <f>IF(Data!W2=0,"Způsob 7)*  �","Způsob 7)*")</f>
        <v>Způsob 7)*</v>
      </c>
      <c r="B36" s="264" t="s">
        <v>36</v>
      </c>
    </row>
    <row r="37" spans="1:3" ht="14.45" customHeight="1" x14ac:dyDescent="0.25">
      <c r="A37" s="459" t="s">
        <v>308</v>
      </c>
      <c r="B37" s="459"/>
      <c r="C37" s="459"/>
    </row>
    <row r="38" spans="1:3" x14ac:dyDescent="0.25">
      <c r="A38" s="185" t="s">
        <v>117</v>
      </c>
      <c r="B38" s="101"/>
    </row>
    <row r="39" spans="1:3" x14ac:dyDescent="0.25">
      <c r="A39" s="185" t="s">
        <v>150</v>
      </c>
      <c r="B39" s="101"/>
    </row>
    <row r="40" spans="1:3" ht="15.75" thickBot="1" x14ac:dyDescent="0.3">
      <c r="A40" s="190" t="s">
        <v>295</v>
      </c>
      <c r="B40" s="160"/>
      <c r="C40" s="161"/>
    </row>
    <row r="41" spans="1:3" ht="15.75" thickTop="1" x14ac:dyDescent="0.25">
      <c r="A41" s="185" t="s">
        <v>307</v>
      </c>
      <c r="B41" s="104"/>
    </row>
    <row r="42" spans="1:3" x14ac:dyDescent="0.25">
      <c r="A42" s="185" t="str">
        <f>IF(Data!W2=0,"Způsob 7)*  �","Způsob 7)*")</f>
        <v>Způsob 7)*</v>
      </c>
      <c r="B42" s="264" t="s">
        <v>36</v>
      </c>
    </row>
    <row r="43" spans="1:3" ht="14.45" customHeight="1" x14ac:dyDescent="0.25">
      <c r="A43" s="459" t="s">
        <v>308</v>
      </c>
      <c r="B43" s="459"/>
      <c r="C43" s="459"/>
    </row>
    <row r="44" spans="1:3" x14ac:dyDescent="0.25">
      <c r="A44" s="185" t="s">
        <v>117</v>
      </c>
      <c r="B44" s="101"/>
    </row>
    <row r="45" spans="1:3" x14ac:dyDescent="0.25">
      <c r="A45" s="185" t="s">
        <v>150</v>
      </c>
      <c r="B45" s="101"/>
    </row>
    <row r="46" spans="1:3" ht="15.75" thickBot="1" x14ac:dyDescent="0.3">
      <c r="A46" s="190" t="s">
        <v>295</v>
      </c>
      <c r="B46" s="361"/>
      <c r="C46" s="161"/>
    </row>
    <row r="47" spans="1:3" ht="15.75" thickTop="1" x14ac:dyDescent="0.25">
      <c r="A47" s="185" t="s">
        <v>307</v>
      </c>
      <c r="B47" s="101"/>
    </row>
    <row r="48" spans="1:3" x14ac:dyDescent="0.25">
      <c r="A48" s="185" t="str">
        <f>IF(Data!W2=0,"Způsob 7)*  �","Způsob 7)*")</f>
        <v>Způsob 7)*</v>
      </c>
      <c r="B48" s="264" t="s">
        <v>36</v>
      </c>
    </row>
    <row r="49" spans="1:3" ht="14.45" customHeight="1" x14ac:dyDescent="0.25">
      <c r="A49" s="459" t="s">
        <v>308</v>
      </c>
      <c r="B49" s="459"/>
      <c r="C49" s="459"/>
    </row>
    <row r="50" spans="1:3" x14ac:dyDescent="0.25">
      <c r="A50" s="185" t="s">
        <v>117</v>
      </c>
      <c r="B50" s="101"/>
    </row>
    <row r="51" spans="1:3" x14ac:dyDescent="0.25">
      <c r="A51" s="185" t="s">
        <v>150</v>
      </c>
      <c r="B51" s="101"/>
    </row>
    <row r="52" spans="1:3" ht="15.75" thickBot="1" x14ac:dyDescent="0.3">
      <c r="A52" s="190" t="s">
        <v>295</v>
      </c>
      <c r="B52" s="160"/>
      <c r="C52" s="161"/>
    </row>
    <row r="53" spans="1:3" ht="15.75" thickTop="1" x14ac:dyDescent="0.25">
      <c r="A53" s="185" t="s">
        <v>307</v>
      </c>
      <c r="B53" s="104"/>
    </row>
    <row r="54" spans="1:3" x14ac:dyDescent="0.25">
      <c r="A54" s="185" t="str">
        <f>IF(Data!W2=0,"Způsob 7)*  �","Způsob 7)*")</f>
        <v>Způsob 7)*</v>
      </c>
      <c r="B54" s="264" t="s">
        <v>36</v>
      </c>
    </row>
    <row r="55" spans="1:3" ht="14.45" customHeight="1" x14ac:dyDescent="0.25">
      <c r="A55" s="459" t="s">
        <v>308</v>
      </c>
      <c r="B55" s="459"/>
      <c r="C55" s="459"/>
    </row>
    <row r="56" spans="1:3" x14ac:dyDescent="0.25">
      <c r="A56" s="185" t="s">
        <v>117</v>
      </c>
      <c r="B56" s="101"/>
    </row>
    <row r="57" spans="1:3" x14ac:dyDescent="0.25">
      <c r="A57" s="185" t="s">
        <v>150</v>
      </c>
      <c r="B57" s="101"/>
    </row>
    <row r="58" spans="1:3" ht="15.75" thickBot="1" x14ac:dyDescent="0.3">
      <c r="A58" s="190" t="s">
        <v>295</v>
      </c>
      <c r="B58" s="160"/>
      <c r="C58" s="161"/>
    </row>
    <row r="59" spans="1:3" ht="15.75" thickTop="1" x14ac:dyDescent="0.25">
      <c r="A59" s="185" t="s">
        <v>307</v>
      </c>
      <c r="B59" s="104"/>
    </row>
    <row r="60" spans="1:3" x14ac:dyDescent="0.25">
      <c r="A60" s="185" t="str">
        <f>IF(Data!W2=0,"Způsob 7)*  �","Způsob 7)*")</f>
        <v>Způsob 7)*</v>
      </c>
      <c r="B60" s="264" t="s">
        <v>36</v>
      </c>
    </row>
    <row r="61" spans="1:3" ht="14.45" customHeight="1" x14ac:dyDescent="0.25">
      <c r="A61" s="459" t="s">
        <v>308</v>
      </c>
      <c r="B61" s="459"/>
      <c r="C61" s="459"/>
    </row>
    <row r="62" spans="1:3" x14ac:dyDescent="0.25">
      <c r="A62" s="185" t="s">
        <v>117</v>
      </c>
      <c r="B62" s="101"/>
    </row>
    <row r="63" spans="1:3" x14ac:dyDescent="0.25">
      <c r="A63" s="185" t="s">
        <v>150</v>
      </c>
      <c r="B63" s="101"/>
    </row>
    <row r="64" spans="1:3" ht="15.75" thickBot="1" x14ac:dyDescent="0.3">
      <c r="A64" s="190" t="s">
        <v>295</v>
      </c>
      <c r="B64" s="160"/>
      <c r="C64" s="161"/>
    </row>
    <row r="65" spans="1:3" ht="15.75" thickTop="1" x14ac:dyDescent="0.25">
      <c r="A65" s="185" t="s">
        <v>307</v>
      </c>
      <c r="B65" s="104"/>
    </row>
    <row r="66" spans="1:3" x14ac:dyDescent="0.25">
      <c r="A66" s="185" t="str">
        <f>IF(Data!W2=0,"Způsob 7)*  �","Způsob 7)*")</f>
        <v>Způsob 7)*</v>
      </c>
      <c r="B66" s="264" t="s">
        <v>36</v>
      </c>
    </row>
    <row r="67" spans="1:3" ht="14.45" customHeight="1" x14ac:dyDescent="0.25">
      <c r="A67" s="459" t="s">
        <v>308</v>
      </c>
      <c r="B67" s="459"/>
      <c r="C67" s="459"/>
    </row>
    <row r="68" spans="1:3" x14ac:dyDescent="0.25">
      <c r="A68" s="185" t="s">
        <v>117</v>
      </c>
      <c r="B68" s="101"/>
    </row>
    <row r="69" spans="1:3" x14ac:dyDescent="0.25">
      <c r="A69" s="185" t="s">
        <v>150</v>
      </c>
      <c r="B69" s="101"/>
    </row>
    <row r="70" spans="1:3" ht="15.75" thickBot="1" x14ac:dyDescent="0.3">
      <c r="A70" s="190" t="s">
        <v>295</v>
      </c>
      <c r="B70" s="160"/>
      <c r="C70" s="161"/>
    </row>
    <row r="71" spans="1:3" ht="15.75" thickTop="1" x14ac:dyDescent="0.25">
      <c r="A71" s="185" t="s">
        <v>307</v>
      </c>
      <c r="B71" s="104"/>
    </row>
    <row r="72" spans="1:3" x14ac:dyDescent="0.25">
      <c r="A72" s="185" t="str">
        <f>IF(Data!W2=0,"Způsob 7)*  �","Způsob 7)*")</f>
        <v>Způsob 7)*</v>
      </c>
      <c r="B72" s="264" t="s">
        <v>36</v>
      </c>
    </row>
    <row r="73" spans="1:3" ht="14.45" customHeight="1" x14ac:dyDescent="0.25">
      <c r="A73" s="459" t="s">
        <v>308</v>
      </c>
      <c r="B73" s="459"/>
      <c r="C73" s="459"/>
    </row>
    <row r="74" spans="1:3" x14ac:dyDescent="0.25">
      <c r="A74" s="185" t="s">
        <v>117</v>
      </c>
      <c r="B74" s="101"/>
    </row>
    <row r="75" spans="1:3" x14ac:dyDescent="0.25">
      <c r="A75" s="185" t="s">
        <v>150</v>
      </c>
      <c r="B75" s="101"/>
    </row>
    <row r="76" spans="1:3" ht="15.75" thickBot="1" x14ac:dyDescent="0.3">
      <c r="A76" s="190" t="s">
        <v>295</v>
      </c>
      <c r="B76" s="160"/>
      <c r="C76" s="161"/>
    </row>
    <row r="77" spans="1:3" ht="15.75" thickTop="1" x14ac:dyDescent="0.25">
      <c r="A77" s="185" t="s">
        <v>307</v>
      </c>
      <c r="B77" s="104"/>
    </row>
    <row r="78" spans="1:3" x14ac:dyDescent="0.25">
      <c r="A78" s="185" t="str">
        <f>IF(Data!W2=0,"Způsob 7)*  �","Způsob 7)*")</f>
        <v>Způsob 7)*</v>
      </c>
      <c r="B78" s="264" t="s">
        <v>36</v>
      </c>
    </row>
    <row r="79" spans="1:3" ht="14.45" customHeight="1" x14ac:dyDescent="0.25">
      <c r="A79" s="459" t="s">
        <v>308</v>
      </c>
      <c r="B79" s="459"/>
      <c r="C79" s="459"/>
    </row>
    <row r="80" spans="1:3" x14ac:dyDescent="0.25">
      <c r="A80" s="185" t="s">
        <v>117</v>
      </c>
      <c r="B80" s="101"/>
    </row>
    <row r="81" spans="1:3" x14ac:dyDescent="0.25">
      <c r="A81" s="185" t="s">
        <v>150</v>
      </c>
      <c r="B81" s="101"/>
    </row>
    <row r="82" spans="1:3" ht="15.75" thickBot="1" x14ac:dyDescent="0.3">
      <c r="A82" s="190" t="s">
        <v>295</v>
      </c>
      <c r="B82" s="160"/>
      <c r="C82" s="161"/>
    </row>
    <row r="83" spans="1:3" ht="15.75" thickTop="1" x14ac:dyDescent="0.25"/>
    <row r="84" spans="1:3" x14ac:dyDescent="0.25">
      <c r="A84" s="125" t="s">
        <v>115</v>
      </c>
      <c r="B84" s="364"/>
      <c r="C84" s="354"/>
    </row>
  </sheetData>
  <sheetProtection algorithmName="SHA-512" hashValue="PL8rhSuJaawDsW5fBCDrTn5nicX+rmtWexVGU4n7G/VTvnskIN9ryt4NA4Phr+SI1G2s2VivueZVM1JCbIGaWw==" saltValue="NA0yglPxIMOgeydaKECK1w==" spinCount="100000" sheet="1" objects="1" scenarios="1"/>
  <mergeCells count="19">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 ref="A1:D1"/>
    <mergeCell ref="A67:C67"/>
    <mergeCell ref="B3:C3"/>
    <mergeCell ref="B5:C5"/>
    <mergeCell ref="A73:C73"/>
  </mergeCells>
  <conditionalFormatting sqref="B48 B54 B60 B66 B72 B78 B12 B18 B24 B30 B36 B42">
    <cfRule type="expression" dxfId="43" priority="8">
      <formula>$E$1=0</formula>
    </cfRule>
    <cfRule type="containsText" dxfId="42"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&amp;L&amp;8strana č. &amp;P&amp;R&amp;8List  č. 01 - Podnikání nebo provozování jiné samostatné výdělečné činnosti</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E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5" ht="14.45"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D1" s="362"/>
      <c r="E1" s="362"/>
    </row>
    <row r="2" spans="1:5" ht="14.45" customHeight="1" x14ac:dyDescent="0.25"/>
    <row r="3" spans="1:5" ht="14.45" customHeight="1" x14ac:dyDescent="0.25">
      <c r="A3" s="258" t="s">
        <v>326</v>
      </c>
      <c r="B3" s="509" t="s">
        <v>101</v>
      </c>
      <c r="C3" s="509"/>
    </row>
    <row r="4" spans="1:5" ht="14.45" customHeight="1" x14ac:dyDescent="0.25">
      <c r="A4" s="137"/>
      <c r="B4" s="137" t="s">
        <v>82</v>
      </c>
      <c r="C4" s="159"/>
    </row>
    <row r="5" spans="1:5" ht="14.45" customHeight="1" x14ac:dyDescent="0.25">
      <c r="A5" s="4" t="s">
        <v>170</v>
      </c>
      <c r="B5" s="512" t="str">
        <f>IF(Oznámení!B8="","",CONCATENATE(Oznámení!B8,", nar. ",TEXT(Oznámení!B9,"dd.mm.rrrr")))</f>
        <v/>
      </c>
      <c r="C5" s="513"/>
    </row>
    <row r="6" spans="1:5" ht="14.45" customHeight="1" x14ac:dyDescent="0.25">
      <c r="A6" s="4" t="s">
        <v>171</v>
      </c>
      <c r="B6" s="512" t="str">
        <f>IF(Oznámení!B22="","",Oznámení!B22)</f>
        <v/>
      </c>
      <c r="C6" s="513"/>
    </row>
    <row r="7" spans="1:5" ht="14.45" customHeight="1" x14ac:dyDescent="0.25">
      <c r="A7" s="4" t="s">
        <v>164</v>
      </c>
      <c r="B7" s="512" t="str">
        <f>IF(Data!W2=1,"Průběžné oznámení; řádné",IF(Data!W2=2,"Průběžné oznámení; doplnění",IF(Data!W2=0,"Průběžné oznámení;       ⃝   řádné              ⃝   doplnění")))</f>
        <v>Průběžné oznámení; řádné</v>
      </c>
      <c r="C7" s="513"/>
    </row>
    <row r="8" spans="1:5" ht="14.45" customHeight="1" x14ac:dyDescent="0.25">
      <c r="A8" s="4" t="s">
        <v>165</v>
      </c>
      <c r="B8" s="514" t="str">
        <f>IF(Oznámení!B34="",CONCATENATE(TEXT(Oznámení!B32,"dd.mm.rrrr")),Oznámení!B34)</f>
        <v>1.1.2022 - 31.12.2022</v>
      </c>
      <c r="C8" s="515"/>
    </row>
    <row r="9" spans="1:5" ht="14.45" customHeight="1" x14ac:dyDescent="0.25">
      <c r="A9" s="410" t="s">
        <v>296</v>
      </c>
      <c r="B9" s="422"/>
      <c r="C9" s="423"/>
    </row>
    <row r="10" spans="1:5" ht="14.45" customHeight="1" x14ac:dyDescent="0.25">
      <c r="A10" s="411"/>
      <c r="B10" s="424"/>
      <c r="C10" s="425"/>
    </row>
    <row r="11" spans="1:5" x14ac:dyDescent="0.25">
      <c r="A11" s="145" t="s">
        <v>309</v>
      </c>
      <c r="B11" s="352"/>
    </row>
    <row r="12" spans="1:5" x14ac:dyDescent="0.25">
      <c r="A12" s="116" t="s">
        <v>310</v>
      </c>
      <c r="B12" s="246"/>
    </row>
    <row r="13" spans="1:5" ht="14.45" customHeight="1" x14ac:dyDescent="0.25">
      <c r="A13" s="39" t="s">
        <v>311</v>
      </c>
      <c r="B13" s="69"/>
    </row>
    <row r="14" spans="1:5" x14ac:dyDescent="0.25">
      <c r="A14" s="185" t="s">
        <v>117</v>
      </c>
      <c r="B14" s="101"/>
    </row>
    <row r="15" spans="1:5" x14ac:dyDescent="0.25">
      <c r="A15" s="185" t="s">
        <v>150</v>
      </c>
      <c r="B15" s="101"/>
    </row>
    <row r="16" spans="1:5" ht="15.75" thickBot="1" x14ac:dyDescent="0.3">
      <c r="A16" s="190" t="s">
        <v>297</v>
      </c>
      <c r="B16" s="160"/>
      <c r="C16" s="161"/>
    </row>
    <row r="17" spans="1:3" ht="15.75" thickTop="1" x14ac:dyDescent="0.25">
      <c r="A17" s="145" t="s">
        <v>309</v>
      </c>
      <c r="B17" s="108"/>
    </row>
    <row r="18" spans="1:3" x14ac:dyDescent="0.25">
      <c r="A18" s="116" t="s">
        <v>310</v>
      </c>
      <c r="B18" s="246"/>
    </row>
    <row r="19" spans="1:3" ht="14.45" customHeight="1" x14ac:dyDescent="0.25">
      <c r="A19" s="39" t="s">
        <v>311</v>
      </c>
      <c r="B19" s="69"/>
    </row>
    <row r="20" spans="1:3" x14ac:dyDescent="0.25">
      <c r="A20" s="185" t="s">
        <v>117</v>
      </c>
      <c r="B20" s="101"/>
    </row>
    <row r="21" spans="1:3" x14ac:dyDescent="0.25">
      <c r="A21" s="185" t="s">
        <v>150</v>
      </c>
      <c r="B21" s="101"/>
    </row>
    <row r="22" spans="1:3" ht="15.75" thickBot="1" x14ac:dyDescent="0.3">
      <c r="A22" s="190" t="s">
        <v>297</v>
      </c>
      <c r="B22" s="160"/>
      <c r="C22" s="161"/>
    </row>
    <row r="23" spans="1:3" ht="15.75" thickTop="1" x14ac:dyDescent="0.25">
      <c r="A23" s="145" t="s">
        <v>309</v>
      </c>
      <c r="B23" s="107"/>
    </row>
    <row r="24" spans="1:3" x14ac:dyDescent="0.25">
      <c r="A24" s="116" t="s">
        <v>310</v>
      </c>
      <c r="B24" s="246"/>
    </row>
    <row r="25" spans="1:3" ht="14.45" customHeight="1" x14ac:dyDescent="0.25">
      <c r="A25" s="39" t="s">
        <v>311</v>
      </c>
      <c r="B25" s="69"/>
    </row>
    <row r="26" spans="1:3" x14ac:dyDescent="0.25">
      <c r="A26" s="122" t="s">
        <v>117</v>
      </c>
      <c r="B26" s="101"/>
    </row>
    <row r="27" spans="1:3" x14ac:dyDescent="0.25">
      <c r="A27" s="122" t="s">
        <v>150</v>
      </c>
      <c r="B27" s="101"/>
    </row>
    <row r="28" spans="1:3" ht="15.75" thickBot="1" x14ac:dyDescent="0.3">
      <c r="A28" s="251" t="s">
        <v>297</v>
      </c>
      <c r="B28" s="160"/>
      <c r="C28" s="161"/>
    </row>
    <row r="29" spans="1:3" ht="15.75" thickTop="1" x14ac:dyDescent="0.25">
      <c r="A29" s="353" t="s">
        <v>309</v>
      </c>
      <c r="B29" s="108"/>
    </row>
    <row r="30" spans="1:3" x14ac:dyDescent="0.25">
      <c r="A30" s="115" t="s">
        <v>310</v>
      </c>
      <c r="B30" s="246"/>
    </row>
    <row r="31" spans="1:3" ht="14.45" customHeight="1" x14ac:dyDescent="0.25">
      <c r="A31" s="39" t="s">
        <v>311</v>
      </c>
      <c r="B31" s="69"/>
    </row>
    <row r="32" spans="1:3" x14ac:dyDescent="0.25">
      <c r="A32" s="185" t="s">
        <v>117</v>
      </c>
      <c r="B32" s="101"/>
    </row>
    <row r="33" spans="1:3" x14ac:dyDescent="0.25">
      <c r="A33" s="185" t="s">
        <v>150</v>
      </c>
      <c r="B33" s="101"/>
    </row>
    <row r="34" spans="1:3" ht="15.75" thickBot="1" x14ac:dyDescent="0.3">
      <c r="A34" s="190" t="s">
        <v>297</v>
      </c>
      <c r="B34" s="160"/>
      <c r="C34" s="161"/>
    </row>
    <row r="35" spans="1:3" ht="15.75" thickTop="1" x14ac:dyDescent="0.25">
      <c r="A35" s="145" t="s">
        <v>309</v>
      </c>
      <c r="B35" s="107"/>
    </row>
    <row r="36" spans="1:3" x14ac:dyDescent="0.25">
      <c r="A36" s="116" t="s">
        <v>310</v>
      </c>
      <c r="B36" s="246"/>
    </row>
    <row r="37" spans="1:3" ht="14.45" customHeight="1" x14ac:dyDescent="0.25">
      <c r="A37" s="39" t="s">
        <v>311</v>
      </c>
      <c r="B37" s="69"/>
    </row>
    <row r="38" spans="1:3" x14ac:dyDescent="0.25">
      <c r="A38" s="185" t="s">
        <v>117</v>
      </c>
      <c r="B38" s="101"/>
    </row>
    <row r="39" spans="1:3" x14ac:dyDescent="0.25">
      <c r="A39" s="185" t="s">
        <v>150</v>
      </c>
      <c r="B39" s="101"/>
    </row>
    <row r="40" spans="1:3" ht="15.75" thickBot="1" x14ac:dyDescent="0.3">
      <c r="A40" s="190" t="s">
        <v>297</v>
      </c>
      <c r="B40" s="160"/>
      <c r="C40" s="161"/>
    </row>
    <row r="41" spans="1:3" ht="15.75" thickTop="1" x14ac:dyDescent="0.25">
      <c r="A41" s="145" t="s">
        <v>309</v>
      </c>
      <c r="B41" s="107"/>
    </row>
    <row r="42" spans="1:3" x14ac:dyDescent="0.25">
      <c r="A42" s="116" t="s">
        <v>310</v>
      </c>
      <c r="B42" s="246"/>
    </row>
    <row r="43" spans="1:3" ht="14.45" customHeight="1" x14ac:dyDescent="0.25">
      <c r="A43" s="39" t="s">
        <v>311</v>
      </c>
      <c r="B43" s="69"/>
    </row>
    <row r="44" spans="1:3" x14ac:dyDescent="0.25">
      <c r="A44" s="185" t="s">
        <v>117</v>
      </c>
      <c r="B44" s="101"/>
    </row>
    <row r="45" spans="1:3" x14ac:dyDescent="0.25">
      <c r="A45" s="185" t="s">
        <v>150</v>
      </c>
      <c r="B45" s="101"/>
    </row>
    <row r="46" spans="1:3" ht="15.75" thickBot="1" x14ac:dyDescent="0.3">
      <c r="A46" s="190" t="s">
        <v>297</v>
      </c>
      <c r="B46" s="160"/>
      <c r="C46" s="161"/>
    </row>
    <row r="47" spans="1:3" ht="15.75" thickTop="1" x14ac:dyDescent="0.25">
      <c r="A47" s="188" t="s">
        <v>309</v>
      </c>
      <c r="B47" s="108"/>
    </row>
    <row r="48" spans="1:3" x14ac:dyDescent="0.25">
      <c r="A48" s="17" t="s">
        <v>310</v>
      </c>
      <c r="B48" s="246"/>
    </row>
    <row r="49" spans="1:3" ht="14.45" customHeight="1" x14ac:dyDescent="0.25">
      <c r="A49" s="39" t="s">
        <v>311</v>
      </c>
      <c r="B49" s="69"/>
    </row>
    <row r="50" spans="1:3" x14ac:dyDescent="0.25">
      <c r="A50" s="81" t="s">
        <v>117</v>
      </c>
      <c r="B50" s="101"/>
    </row>
    <row r="51" spans="1:3" x14ac:dyDescent="0.25">
      <c r="A51" s="81" t="s">
        <v>150</v>
      </c>
      <c r="B51" s="101"/>
    </row>
    <row r="52" spans="1:3" ht="15.75" thickBot="1" x14ac:dyDescent="0.3">
      <c r="A52" s="223" t="s">
        <v>297</v>
      </c>
      <c r="B52" s="160"/>
      <c r="C52" s="161"/>
    </row>
    <row r="53" spans="1:3" ht="15.75" thickTop="1" x14ac:dyDescent="0.25">
      <c r="A53" s="188" t="s">
        <v>309</v>
      </c>
      <c r="B53" s="108"/>
    </row>
    <row r="54" spans="1:3" x14ac:dyDescent="0.25">
      <c r="A54" s="17" t="s">
        <v>310</v>
      </c>
      <c r="B54" s="246"/>
    </row>
    <row r="55" spans="1:3" ht="14.45" customHeight="1" x14ac:dyDescent="0.25">
      <c r="A55" s="39" t="s">
        <v>311</v>
      </c>
      <c r="B55" s="69"/>
    </row>
    <row r="56" spans="1:3" x14ac:dyDescent="0.25">
      <c r="A56" s="81" t="s">
        <v>117</v>
      </c>
      <c r="B56" s="101"/>
    </row>
    <row r="57" spans="1:3" x14ac:dyDescent="0.25">
      <c r="A57" s="81" t="s">
        <v>150</v>
      </c>
      <c r="B57" s="101"/>
    </row>
    <row r="58" spans="1:3" ht="15.75" thickBot="1" x14ac:dyDescent="0.3">
      <c r="A58" s="223" t="s">
        <v>297</v>
      </c>
      <c r="B58" s="160"/>
      <c r="C58" s="161"/>
    </row>
    <row r="59" spans="1:3" ht="15.75" thickTop="1" x14ac:dyDescent="0.25">
      <c r="A59" s="188" t="s">
        <v>309</v>
      </c>
      <c r="B59" s="107"/>
    </row>
    <row r="60" spans="1:3" x14ac:dyDescent="0.25">
      <c r="A60" s="17" t="s">
        <v>310</v>
      </c>
      <c r="B60" s="246"/>
    </row>
    <row r="61" spans="1:3" ht="14.45" customHeight="1" x14ac:dyDescent="0.25">
      <c r="A61" s="39" t="s">
        <v>311</v>
      </c>
      <c r="B61" s="69"/>
    </row>
    <row r="62" spans="1:3" x14ac:dyDescent="0.25">
      <c r="A62" s="81" t="s">
        <v>117</v>
      </c>
      <c r="B62" s="101"/>
    </row>
    <row r="63" spans="1:3" x14ac:dyDescent="0.25">
      <c r="A63" s="81" t="s">
        <v>150</v>
      </c>
      <c r="B63" s="101"/>
    </row>
    <row r="64" spans="1:3" ht="15.75" thickBot="1" x14ac:dyDescent="0.3">
      <c r="A64" s="223" t="s">
        <v>297</v>
      </c>
      <c r="B64" s="160"/>
      <c r="C64" s="161"/>
    </row>
    <row r="65" spans="1:3" ht="15.75" thickTop="1" x14ac:dyDescent="0.25">
      <c r="A65" s="188" t="s">
        <v>309</v>
      </c>
      <c r="B65" s="108"/>
    </row>
    <row r="66" spans="1:3" x14ac:dyDescent="0.25">
      <c r="A66" s="17" t="s">
        <v>310</v>
      </c>
      <c r="B66" s="246"/>
    </row>
    <row r="67" spans="1:3" ht="14.45" customHeight="1" x14ac:dyDescent="0.25">
      <c r="A67" s="39" t="s">
        <v>311</v>
      </c>
      <c r="B67" s="69"/>
    </row>
    <row r="68" spans="1:3" x14ac:dyDescent="0.25">
      <c r="A68" s="81" t="s">
        <v>117</v>
      </c>
      <c r="B68" s="101"/>
    </row>
    <row r="69" spans="1:3" x14ac:dyDescent="0.25">
      <c r="A69" s="81" t="s">
        <v>150</v>
      </c>
      <c r="B69" s="101"/>
    </row>
    <row r="70" spans="1:3" ht="15.75" thickBot="1" x14ac:dyDescent="0.3">
      <c r="A70" s="223" t="s">
        <v>297</v>
      </c>
      <c r="B70" s="160"/>
      <c r="C70" s="161"/>
    </row>
    <row r="71" spans="1:3" ht="15.75" thickTop="1" x14ac:dyDescent="0.25">
      <c r="A71" s="188" t="s">
        <v>309</v>
      </c>
      <c r="B71" s="107"/>
    </row>
    <row r="72" spans="1:3" x14ac:dyDescent="0.25">
      <c r="A72" s="17" t="s">
        <v>310</v>
      </c>
      <c r="B72" s="246"/>
    </row>
    <row r="73" spans="1:3" ht="14.45" customHeight="1" x14ac:dyDescent="0.25">
      <c r="A73" s="39" t="s">
        <v>311</v>
      </c>
      <c r="B73" s="69"/>
    </row>
    <row r="74" spans="1:3" x14ac:dyDescent="0.25">
      <c r="A74" s="81" t="s">
        <v>117</v>
      </c>
      <c r="B74" s="101"/>
    </row>
    <row r="75" spans="1:3" x14ac:dyDescent="0.25">
      <c r="A75" s="81" t="s">
        <v>150</v>
      </c>
      <c r="B75" s="101"/>
    </row>
    <row r="76" spans="1:3" ht="15.75" thickBot="1" x14ac:dyDescent="0.3">
      <c r="A76" s="223" t="s">
        <v>297</v>
      </c>
      <c r="B76" s="160"/>
      <c r="C76" s="161"/>
    </row>
    <row r="77" spans="1:3" ht="15.75" thickTop="1" x14ac:dyDescent="0.25">
      <c r="A77" s="188" t="s">
        <v>309</v>
      </c>
      <c r="B77" s="107"/>
    </row>
    <row r="78" spans="1:3" x14ac:dyDescent="0.25">
      <c r="A78" s="17" t="s">
        <v>310</v>
      </c>
      <c r="B78" s="246"/>
    </row>
    <row r="79" spans="1:3" ht="14.45" customHeight="1" x14ac:dyDescent="0.25">
      <c r="A79" s="39" t="s">
        <v>311</v>
      </c>
      <c r="B79" s="69"/>
    </row>
    <row r="80" spans="1:3" x14ac:dyDescent="0.25">
      <c r="A80" s="81" t="s">
        <v>117</v>
      </c>
      <c r="B80" s="101"/>
    </row>
    <row r="81" spans="1:3" x14ac:dyDescent="0.25">
      <c r="A81" s="81" t="s">
        <v>150</v>
      </c>
      <c r="B81" s="101"/>
    </row>
    <row r="82" spans="1:3" ht="15.75" thickBot="1" x14ac:dyDescent="0.3">
      <c r="A82" s="223" t="s">
        <v>297</v>
      </c>
      <c r="B82" s="160"/>
      <c r="C82" s="161"/>
    </row>
    <row r="83" spans="1:3" ht="15.75" thickTop="1" x14ac:dyDescent="0.25"/>
    <row r="84" spans="1:3" x14ac:dyDescent="0.25">
      <c r="A84" s="67" t="s">
        <v>115</v>
      </c>
      <c r="B84" s="389"/>
      <c r="C84" s="354"/>
    </row>
    <row r="85" spans="1:3" x14ac:dyDescent="0.25">
      <c r="B85" s="162"/>
    </row>
  </sheetData>
  <sheetProtection algorithmName="SHA-512" hashValue="sfOA6v7J3+zXNPbXQIpNzyEzzUVMc/i3jVjHl0vt97i+LbZVXzFUM8BQzJ2jgqDMdUDvdv/3bvnv5TDwi7TnXw==" saltValue="2XXV5mBBorDvzmyLM74SbA==" spinCount="100000" sheet="1" objects="1" scenarios="1"/>
  <mergeCells count="7">
    <mergeCell ref="A1:C1"/>
    <mergeCell ref="B3:C3"/>
    <mergeCell ref="B5:C5"/>
    <mergeCell ref="A9:C10"/>
    <mergeCell ref="B7:C7"/>
    <mergeCell ref="B8:C8"/>
    <mergeCell ref="B6:C6"/>
  </mergeCells>
  <conditionalFormatting sqref="B47:B51 B53:B57 B59:B63 B65:B69 B71:B75 B77:B81 A84 B11:B15 B17:B21 B23:B27 B29:B33 B35:B39 B41:B45 A11:A82">
    <cfRule type="cellIs" dxfId="41"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&amp;L&amp;8stránka č. &amp;P&amp;R&amp;8List č. 02 - Společník nebo člen podnikající právnické osoby</oddHeader>
    <oddFooter xml:space="preserve">&amp;R&amp;8&amp;P&amp;C </oddFooter>
    <firstFooter xml:space="preserve">&amp;R&amp;8&amp;P&amp;C </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4.5703125" customWidth="1"/>
    <col min="4" max="4" width="1.7109375" customWidth="1"/>
    <col min="5" max="5" width="9.28515625" hidden="1" customWidth="1"/>
    <col min="8" max="8" width="25.7109375" customWidth="1"/>
  </cols>
  <sheetData>
    <row r="1" spans="1:8" ht="14.45"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H1" s="2"/>
    </row>
    <row r="2" spans="1:8" ht="14.45" customHeight="1" x14ac:dyDescent="0.25">
      <c r="H2" s="334"/>
    </row>
    <row r="3" spans="1:8" ht="14.45" customHeight="1" x14ac:dyDescent="0.25">
      <c r="A3" s="367" t="s">
        <v>327</v>
      </c>
      <c r="B3" s="367"/>
      <c r="C3" s="367"/>
      <c r="H3" s="3"/>
    </row>
    <row r="4" spans="1:8" ht="14.45" customHeight="1" x14ac:dyDescent="0.25">
      <c r="A4" s="137"/>
      <c r="B4" s="137" t="s">
        <v>82</v>
      </c>
      <c r="C4" s="165"/>
      <c r="H4" s="3"/>
    </row>
    <row r="5" spans="1:8" x14ac:dyDescent="0.25">
      <c r="A5" s="4" t="s">
        <v>170</v>
      </c>
      <c r="B5" s="512" t="str">
        <f>IF(Oznámení!B8="","",CONCATENATE(Oznámení!B8,", nar. ",TEXT(Oznámení!B9,"dd.mm.rrrr")))</f>
        <v/>
      </c>
      <c r="C5" s="513"/>
      <c r="H5" s="27"/>
    </row>
    <row r="6" spans="1:8" x14ac:dyDescent="0.25">
      <c r="A6" s="4" t="s">
        <v>171</v>
      </c>
      <c r="B6" s="399" t="str">
        <f>IF(Oznámení!B22="","",Oznámení!B22)</f>
        <v/>
      </c>
      <c r="C6" s="400"/>
      <c r="H6" s="79"/>
    </row>
    <row r="7" spans="1:8" ht="15" customHeight="1" x14ac:dyDescent="0.25">
      <c r="A7" s="4" t="s">
        <v>164</v>
      </c>
      <c r="B7" s="512" t="str">
        <f>IF(Data!W2=1,"Průběžné oznámení; řádné",IF(Data!W2=2,"Průběžné oznámení; doplnění",IF(Data!W2=0,"Průběžné oznámení;       ⃝   řádné              ⃝   doplnění")))</f>
        <v>Průběžné oznámení; řádné</v>
      </c>
      <c r="C7" s="513"/>
      <c r="H7" s="30"/>
    </row>
    <row r="8" spans="1:8" x14ac:dyDescent="0.25">
      <c r="A8" s="4" t="s">
        <v>165</v>
      </c>
      <c r="B8" s="514" t="str">
        <f>IF(Oznámení!B34="",CONCATENATE(TEXT(Oznámení!B32,"dd.mm.rrrr")),Oznámení!B34)</f>
        <v>1.1.2022 - 31.12.2022</v>
      </c>
      <c r="C8" s="515"/>
      <c r="H8" s="3"/>
    </row>
    <row r="9" spans="1:8" ht="14.45" customHeight="1" x14ac:dyDescent="0.25">
      <c r="A9" s="412" t="s">
        <v>312</v>
      </c>
      <c r="B9" s="413"/>
      <c r="C9" s="414"/>
      <c r="H9" s="124"/>
    </row>
    <row r="10" spans="1:8" ht="14.45" customHeight="1" x14ac:dyDescent="0.25">
      <c r="A10" s="415"/>
      <c r="B10" s="416"/>
      <c r="C10" s="417"/>
      <c r="H10" s="3"/>
    </row>
    <row r="11" spans="1:8" x14ac:dyDescent="0.25">
      <c r="A11" s="185" t="s">
        <v>313</v>
      </c>
      <c r="B11" s="266"/>
      <c r="D11" s="334"/>
    </row>
    <row r="12" spans="1:8" x14ac:dyDescent="0.25">
      <c r="A12" s="185" t="s">
        <v>314</v>
      </c>
      <c r="B12" s="273"/>
    </row>
    <row r="13" spans="1:8" x14ac:dyDescent="0.25">
      <c r="A13" s="117" t="str">
        <f>IF(Data!W2=0,"Druh orgánu 18)*  �","Druh orgánu 18)*")</f>
        <v>Druh orgánu 18)*</v>
      </c>
      <c r="B13" s="224" t="s">
        <v>37</v>
      </c>
    </row>
    <row r="14" spans="1:8" ht="14.45" customHeight="1" x14ac:dyDescent="0.25">
      <c r="A14" s="84" t="s">
        <v>315</v>
      </c>
      <c r="B14" s="73"/>
    </row>
    <row r="15" spans="1:8" x14ac:dyDescent="0.25">
      <c r="A15" s="116" t="s">
        <v>117</v>
      </c>
      <c r="B15" s="101"/>
    </row>
    <row r="16" spans="1:8" x14ac:dyDescent="0.25">
      <c r="A16" s="116" t="s">
        <v>150</v>
      </c>
      <c r="B16" s="103"/>
    </row>
    <row r="17" spans="1:3" ht="15.75" thickBot="1" x14ac:dyDescent="0.3">
      <c r="A17" s="166" t="s">
        <v>299</v>
      </c>
      <c r="B17" s="164"/>
      <c r="C17" s="161"/>
    </row>
    <row r="18" spans="1:3" ht="15.75" thickTop="1" x14ac:dyDescent="0.25">
      <c r="A18" s="185" t="s">
        <v>313</v>
      </c>
      <c r="B18" s="105"/>
    </row>
    <row r="19" spans="1:3" x14ac:dyDescent="0.25">
      <c r="A19" s="185" t="s">
        <v>314</v>
      </c>
      <c r="B19" s="247"/>
    </row>
    <row r="20" spans="1:3" x14ac:dyDescent="0.25">
      <c r="A20" s="117" t="str">
        <f>IF(Data!W2=0,"Druh orgánu 18)*  �","Druh orgánu 18)*")</f>
        <v>Druh orgánu 18)*</v>
      </c>
      <c r="B20" s="224" t="s">
        <v>37</v>
      </c>
    </row>
    <row r="21" spans="1:3" ht="14.45" customHeight="1" x14ac:dyDescent="0.25">
      <c r="A21" s="84" t="s">
        <v>315</v>
      </c>
      <c r="B21" s="73"/>
    </row>
    <row r="22" spans="1:3" x14ac:dyDescent="0.25">
      <c r="A22" s="116" t="s">
        <v>117</v>
      </c>
      <c r="B22" s="101"/>
    </row>
    <row r="23" spans="1:3" x14ac:dyDescent="0.25">
      <c r="A23" s="116" t="s">
        <v>150</v>
      </c>
      <c r="B23" s="103"/>
    </row>
    <row r="24" spans="1:3" ht="15.75" thickBot="1" x14ac:dyDescent="0.3">
      <c r="A24" s="166" t="s">
        <v>299</v>
      </c>
      <c r="B24" s="164"/>
      <c r="C24" s="161"/>
    </row>
    <row r="25" spans="1:3" ht="15.75" thickTop="1" x14ac:dyDescent="0.25">
      <c r="A25" s="185" t="s">
        <v>313</v>
      </c>
      <c r="B25" s="105"/>
    </row>
    <row r="26" spans="1:3" x14ac:dyDescent="0.25">
      <c r="A26" s="185" t="s">
        <v>314</v>
      </c>
      <c r="B26" s="247"/>
    </row>
    <row r="27" spans="1:3" x14ac:dyDescent="0.25">
      <c r="A27" s="117" t="str">
        <f>IF(Data!W2=0,"Druh orgánu 18)*  �","Druh orgánu 18)*")</f>
        <v>Druh orgánu 18)*</v>
      </c>
      <c r="B27" s="224" t="s">
        <v>37</v>
      </c>
    </row>
    <row r="28" spans="1:3" ht="14.45" customHeight="1" x14ac:dyDescent="0.25">
      <c r="A28" s="84" t="s">
        <v>315</v>
      </c>
      <c r="B28" s="73"/>
    </row>
    <row r="29" spans="1:3" x14ac:dyDescent="0.25">
      <c r="A29" s="116" t="s">
        <v>117</v>
      </c>
      <c r="B29" s="101"/>
    </row>
    <row r="30" spans="1:3" x14ac:dyDescent="0.25">
      <c r="A30" s="116" t="s">
        <v>150</v>
      </c>
      <c r="B30" s="103"/>
    </row>
    <row r="31" spans="1:3" ht="15.75" thickBot="1" x14ac:dyDescent="0.3">
      <c r="A31" s="166" t="s">
        <v>299</v>
      </c>
      <c r="B31" s="164"/>
      <c r="C31" s="161"/>
    </row>
    <row r="32" spans="1:3" ht="15.75" thickTop="1" x14ac:dyDescent="0.25">
      <c r="A32" s="185" t="s">
        <v>313</v>
      </c>
      <c r="B32" s="105"/>
    </row>
    <row r="33" spans="1:3" x14ac:dyDescent="0.25">
      <c r="A33" s="185" t="s">
        <v>314</v>
      </c>
      <c r="B33" s="247"/>
    </row>
    <row r="34" spans="1:3" x14ac:dyDescent="0.25">
      <c r="A34" s="117" t="str">
        <f>IF(Data!W2=0,"Druh orgánu 18)*  �","Druh orgánu 18)*")</f>
        <v>Druh orgánu 18)*</v>
      </c>
      <c r="B34" s="224" t="s">
        <v>37</v>
      </c>
    </row>
    <row r="35" spans="1:3" ht="14.45" customHeight="1" x14ac:dyDescent="0.25">
      <c r="A35" s="84" t="s">
        <v>315</v>
      </c>
      <c r="B35" s="73"/>
    </row>
    <row r="36" spans="1:3" x14ac:dyDescent="0.25">
      <c r="A36" s="116" t="s">
        <v>117</v>
      </c>
      <c r="B36" s="101"/>
    </row>
    <row r="37" spans="1:3" x14ac:dyDescent="0.25">
      <c r="A37" s="116" t="s">
        <v>150</v>
      </c>
      <c r="B37" s="103"/>
    </row>
    <row r="38" spans="1:3" ht="15.75" thickBot="1" x14ac:dyDescent="0.3">
      <c r="A38" s="166" t="s">
        <v>299</v>
      </c>
      <c r="B38" s="164"/>
      <c r="C38" s="161"/>
    </row>
    <row r="39" spans="1:3" ht="15.75" thickTop="1" x14ac:dyDescent="0.25">
      <c r="A39" s="185" t="s">
        <v>313</v>
      </c>
      <c r="B39" s="105"/>
    </row>
    <row r="40" spans="1:3" x14ac:dyDescent="0.25">
      <c r="A40" s="185" t="s">
        <v>314</v>
      </c>
      <c r="B40" s="247"/>
    </row>
    <row r="41" spans="1:3" x14ac:dyDescent="0.25">
      <c r="A41" s="117" t="str">
        <f>IF(Data!W2=0,"Druh orgánu 18)*  �","Druh orgánu 18)*")</f>
        <v>Druh orgánu 18)*</v>
      </c>
      <c r="B41" s="224" t="s">
        <v>37</v>
      </c>
    </row>
    <row r="42" spans="1:3" ht="14.45" customHeight="1" x14ac:dyDescent="0.25">
      <c r="A42" s="84" t="s">
        <v>315</v>
      </c>
      <c r="B42" s="73"/>
    </row>
    <row r="43" spans="1:3" x14ac:dyDescent="0.25">
      <c r="A43" s="116" t="s">
        <v>117</v>
      </c>
      <c r="B43" s="101"/>
    </row>
    <row r="44" spans="1:3" x14ac:dyDescent="0.25">
      <c r="A44" s="116" t="s">
        <v>150</v>
      </c>
      <c r="B44" s="103"/>
    </row>
    <row r="45" spans="1:3" ht="15.75" thickBot="1" x14ac:dyDescent="0.3">
      <c r="A45" s="166" t="s">
        <v>299</v>
      </c>
      <c r="B45" s="164"/>
      <c r="C45" s="161"/>
    </row>
    <row r="46" spans="1:3" ht="15.75" thickTop="1" x14ac:dyDescent="0.25">
      <c r="A46" s="185" t="s">
        <v>313</v>
      </c>
      <c r="B46" s="106"/>
    </row>
    <row r="47" spans="1:3" x14ac:dyDescent="0.25">
      <c r="A47" s="185" t="s">
        <v>314</v>
      </c>
      <c r="B47" s="247"/>
    </row>
    <row r="48" spans="1:3" x14ac:dyDescent="0.25">
      <c r="A48" s="117" t="str">
        <f>IF(Data!W2=0,"Druh orgánu 18)*  �","Druh orgánu 18)*")</f>
        <v>Druh orgánu 18)*</v>
      </c>
      <c r="B48" s="224" t="s">
        <v>37</v>
      </c>
    </row>
    <row r="49" spans="1:3" ht="14.45" customHeight="1" x14ac:dyDescent="0.25">
      <c r="A49" s="84" t="s">
        <v>315</v>
      </c>
      <c r="B49" s="73"/>
    </row>
    <row r="50" spans="1:3" x14ac:dyDescent="0.25">
      <c r="A50" s="116" t="s">
        <v>117</v>
      </c>
      <c r="B50" s="101"/>
    </row>
    <row r="51" spans="1:3" x14ac:dyDescent="0.25">
      <c r="A51" s="116" t="s">
        <v>150</v>
      </c>
      <c r="B51" s="103"/>
    </row>
    <row r="52" spans="1:3" ht="15.75" thickBot="1" x14ac:dyDescent="0.3">
      <c r="A52" s="166" t="s">
        <v>299</v>
      </c>
      <c r="B52" s="164"/>
      <c r="C52" s="161"/>
    </row>
    <row r="53" spans="1:3" ht="15.75" thickTop="1" x14ac:dyDescent="0.25">
      <c r="A53" s="185" t="s">
        <v>313</v>
      </c>
      <c r="B53" s="105"/>
    </row>
    <row r="54" spans="1:3" x14ac:dyDescent="0.25">
      <c r="A54" s="185" t="s">
        <v>314</v>
      </c>
      <c r="B54" s="247"/>
    </row>
    <row r="55" spans="1:3" x14ac:dyDescent="0.25">
      <c r="A55" s="117" t="str">
        <f>IF(Data!W2=0,"Druh orgánu 18)*  �","Druh orgánu 18)*")</f>
        <v>Druh orgánu 18)*</v>
      </c>
      <c r="B55" s="224" t="s">
        <v>37</v>
      </c>
    </row>
    <row r="56" spans="1:3" ht="14.45" customHeight="1" x14ac:dyDescent="0.25">
      <c r="A56" s="84" t="s">
        <v>315</v>
      </c>
      <c r="B56" s="73"/>
    </row>
    <row r="57" spans="1:3" x14ac:dyDescent="0.25">
      <c r="A57" s="116" t="s">
        <v>117</v>
      </c>
      <c r="B57" s="101"/>
    </row>
    <row r="58" spans="1:3" x14ac:dyDescent="0.25">
      <c r="A58" s="116" t="s">
        <v>150</v>
      </c>
      <c r="B58" s="103"/>
    </row>
    <row r="59" spans="1:3" ht="15.75" thickBot="1" x14ac:dyDescent="0.3">
      <c r="A59" s="166" t="s">
        <v>299</v>
      </c>
      <c r="B59" s="164"/>
      <c r="C59" s="161"/>
    </row>
    <row r="60" spans="1:3" ht="15.75" thickTop="1" x14ac:dyDescent="0.25">
      <c r="A60" s="185" t="s">
        <v>313</v>
      </c>
      <c r="B60" s="105"/>
    </row>
    <row r="61" spans="1:3" x14ac:dyDescent="0.25">
      <c r="A61" s="185" t="s">
        <v>314</v>
      </c>
      <c r="B61" s="247"/>
    </row>
    <row r="62" spans="1:3" x14ac:dyDescent="0.25">
      <c r="A62" s="117" t="str">
        <f>IF(Data!W2=0,"Druh orgánu 18)*  �","Druh orgánu 18)*")</f>
        <v>Druh orgánu 18)*</v>
      </c>
      <c r="B62" s="224" t="s">
        <v>37</v>
      </c>
    </row>
    <row r="63" spans="1:3" ht="14.45" customHeight="1" x14ac:dyDescent="0.25">
      <c r="A63" s="84" t="s">
        <v>315</v>
      </c>
      <c r="B63" s="73"/>
    </row>
    <row r="64" spans="1:3" x14ac:dyDescent="0.25">
      <c r="A64" s="116" t="s">
        <v>117</v>
      </c>
      <c r="B64" s="101"/>
    </row>
    <row r="65" spans="1:3" x14ac:dyDescent="0.25">
      <c r="A65" s="116" t="s">
        <v>150</v>
      </c>
      <c r="B65" s="103"/>
    </row>
    <row r="66" spans="1:3" ht="15.75" thickBot="1" x14ac:dyDescent="0.3">
      <c r="A66" s="166" t="s">
        <v>299</v>
      </c>
      <c r="B66" s="164"/>
      <c r="C66" s="161"/>
    </row>
    <row r="67" spans="1:3" ht="15.75" thickTop="1" x14ac:dyDescent="0.25">
      <c r="A67" s="185" t="s">
        <v>313</v>
      </c>
      <c r="B67" s="105"/>
    </row>
    <row r="68" spans="1:3" x14ac:dyDescent="0.25">
      <c r="A68" s="185" t="s">
        <v>314</v>
      </c>
      <c r="B68" s="247"/>
    </row>
    <row r="69" spans="1:3" x14ac:dyDescent="0.25">
      <c r="A69" s="117" t="str">
        <f>IF(Data!W2=0,"Druh orgánu 18)*  �","Druh orgánu 18)*")</f>
        <v>Druh orgánu 18)*</v>
      </c>
      <c r="B69" s="224" t="s">
        <v>37</v>
      </c>
    </row>
    <row r="70" spans="1:3" ht="14.45" customHeight="1" x14ac:dyDescent="0.25">
      <c r="A70" s="84" t="s">
        <v>315</v>
      </c>
      <c r="B70" s="73"/>
    </row>
    <row r="71" spans="1:3" x14ac:dyDescent="0.25">
      <c r="A71" s="116" t="s">
        <v>117</v>
      </c>
      <c r="B71" s="101"/>
    </row>
    <row r="72" spans="1:3" x14ac:dyDescent="0.25">
      <c r="A72" s="116" t="s">
        <v>150</v>
      </c>
      <c r="B72" s="103"/>
    </row>
    <row r="73" spans="1:3" ht="15.75" thickBot="1" x14ac:dyDescent="0.3">
      <c r="A73" s="166" t="s">
        <v>299</v>
      </c>
      <c r="B73" s="164"/>
      <c r="C73" s="161"/>
    </row>
    <row r="74" spans="1:3" ht="15.75" thickTop="1" x14ac:dyDescent="0.25">
      <c r="A74" s="185" t="s">
        <v>313</v>
      </c>
      <c r="B74" s="105"/>
    </row>
    <row r="75" spans="1:3" x14ac:dyDescent="0.25">
      <c r="A75" s="185" t="s">
        <v>314</v>
      </c>
      <c r="B75" s="247"/>
    </row>
    <row r="76" spans="1:3" x14ac:dyDescent="0.25">
      <c r="A76" s="117" t="str">
        <f>IF(Data!W2=0,"Druh orgánu 18)*  �","Druh orgánu 18)*")</f>
        <v>Druh orgánu 18)*</v>
      </c>
      <c r="B76" s="224" t="s">
        <v>37</v>
      </c>
    </row>
    <row r="77" spans="1:3" ht="14.45" customHeight="1" x14ac:dyDescent="0.25">
      <c r="A77" s="84" t="s">
        <v>315</v>
      </c>
      <c r="B77" s="73"/>
    </row>
    <row r="78" spans="1:3" x14ac:dyDescent="0.25">
      <c r="A78" s="116" t="s">
        <v>117</v>
      </c>
      <c r="B78" s="101"/>
    </row>
    <row r="79" spans="1:3" x14ac:dyDescent="0.25">
      <c r="A79" s="116" t="s">
        <v>150</v>
      </c>
      <c r="B79" s="103"/>
    </row>
    <row r="80" spans="1:3" ht="15.75" thickBot="1" x14ac:dyDescent="0.3">
      <c r="A80" s="166" t="s">
        <v>299</v>
      </c>
      <c r="B80" s="164"/>
      <c r="C80" s="161"/>
    </row>
    <row r="81" spans="1:2" ht="15.75" thickTop="1" x14ac:dyDescent="0.25"/>
    <row r="82" spans="1:2" x14ac:dyDescent="0.25">
      <c r="A82" s="141" t="s">
        <v>115</v>
      </c>
      <c r="B82" s="390"/>
    </row>
  </sheetData>
  <sheetProtection algorithmName="SHA-512" hashValue="EJawOLE07GwKAA8eptQSegU9aFBlyfl+jMHl+/wexj1sEj1VJmOZ/bRVTjbPJFukDrYg74jGaZvfDq5q2UyB9g==" saltValue="8jgShwMnvQioPYoF+cKidw==" spinCount="100000" sheet="1" objects="1" scenarios="1"/>
  <mergeCells count="5">
    <mergeCell ref="A1:C1"/>
    <mergeCell ref="A9:C10"/>
    <mergeCell ref="B5:C5"/>
    <mergeCell ref="B7:C7"/>
    <mergeCell ref="B8:C8"/>
  </mergeCells>
  <conditionalFormatting sqref="B48 B55 B62 B69 B76 B13 B20 B27 B34 B41">
    <cfRule type="expression" dxfId="40" priority="56">
      <formula>$E$1=0</formula>
    </cfRule>
    <cfRule type="containsText" dxfId="39" priority="57" operator="containsText" text="Vyberte druh orgánu">
      <formula>NOT(ISERROR(SEARCH("Vyberte druh orgánu",B13)))</formula>
    </cfRule>
  </conditionalFormatting>
  <conditionalFormatting sqref="B48 B55 B62 B69 B76 B13 B20 B27 B34 B41">
    <cfRule type="expression" dxfId="38"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I1" s="2"/>
    </row>
    <row r="2" spans="1:9" x14ac:dyDescent="0.25">
      <c r="I2" s="334"/>
    </row>
    <row r="3" spans="1:9" x14ac:dyDescent="0.25">
      <c r="A3" s="258" t="s">
        <v>326</v>
      </c>
      <c r="B3" s="509" t="s">
        <v>292</v>
      </c>
      <c r="C3" s="509"/>
      <c r="I3" s="23"/>
    </row>
    <row r="4" spans="1:9" x14ac:dyDescent="0.25">
      <c r="A4" s="137"/>
      <c r="B4" s="137" t="s">
        <v>82</v>
      </c>
      <c r="C4" s="139"/>
      <c r="I4" s="23"/>
    </row>
    <row r="5" spans="1:9" x14ac:dyDescent="0.25">
      <c r="A5" s="4" t="s">
        <v>170</v>
      </c>
      <c r="B5" s="512" t="str">
        <f>IF(Oznámení!B8="","",CONCATENATE(Oznámení!B8,", nar. ",TEXT(Oznámení!B9,"dd.mm.rrrr")))</f>
        <v/>
      </c>
      <c r="C5" s="513"/>
      <c r="I5" s="27"/>
    </row>
    <row r="6" spans="1:9" x14ac:dyDescent="0.25">
      <c r="A6" s="4" t="s">
        <v>171</v>
      </c>
      <c r="B6" s="512" t="str">
        <f>IF(Oznámení!B22="","",Oznámení!B22)</f>
        <v/>
      </c>
      <c r="C6" s="513"/>
      <c r="I6" s="79"/>
    </row>
    <row r="7" spans="1:9" x14ac:dyDescent="0.25">
      <c r="A7" s="4" t="s">
        <v>164</v>
      </c>
      <c r="B7" s="512" t="str">
        <f>IF(Data!W2=1,"Průběžné oznámení; řádné",IF(Data!W2=2,"Průběžné oznámení; doplnění",IF(Data!W2=0,"Průběžné oznámení;       ⃝   řádné              ⃝   doplnění")))</f>
        <v>Průběžné oznámení; řádné</v>
      </c>
      <c r="C7" s="513"/>
      <c r="I7" s="30"/>
    </row>
    <row r="8" spans="1:9" x14ac:dyDescent="0.25">
      <c r="A8" s="4" t="s">
        <v>165</v>
      </c>
      <c r="B8" s="514" t="str">
        <f>IF(Oznámení!B34="",CONCATENATE(TEXT(Oznámení!B32,"dd.mm.rrrr")),Oznámení!B34)</f>
        <v>1.1.2022 - 31.12.2022</v>
      </c>
      <c r="C8" s="515"/>
      <c r="I8" s="3"/>
    </row>
    <row r="9" spans="1:9" x14ac:dyDescent="0.25">
      <c r="A9" s="410" t="s">
        <v>316</v>
      </c>
      <c r="B9" s="422"/>
      <c r="C9" s="423"/>
      <c r="I9" s="124"/>
    </row>
    <row r="10" spans="1:9" x14ac:dyDescent="0.25">
      <c r="A10" s="411"/>
      <c r="B10" s="424"/>
      <c r="C10" s="425"/>
      <c r="I10" s="23"/>
    </row>
    <row r="11" spans="1:9" x14ac:dyDescent="0.25">
      <c r="A11" s="248" t="str">
        <f>IF(Data!W2=0,"Předmět 22)* �","Předmět 22)*")</f>
        <v>Předmět 22)*</v>
      </c>
      <c r="B11" s="267" t="s">
        <v>59</v>
      </c>
      <c r="I11" s="37"/>
    </row>
    <row r="12" spans="1:9" x14ac:dyDescent="0.25">
      <c r="A12" s="248" t="str">
        <f>IF(Data!W2=0,"Způsob 23)*   �","Způsob 23)*")</f>
        <v>Způsob 23)*</v>
      </c>
      <c r="B12" s="184" t="s">
        <v>41</v>
      </c>
      <c r="I12" s="30"/>
    </row>
    <row r="13" spans="1:9" x14ac:dyDescent="0.25">
      <c r="A13" s="78" t="s">
        <v>301</v>
      </c>
      <c r="B13" s="103"/>
      <c r="I13" s="30"/>
    </row>
    <row r="14" spans="1:9" x14ac:dyDescent="0.25">
      <c r="A14" s="434" t="s">
        <v>60</v>
      </c>
      <c r="B14" s="434"/>
    </row>
    <row r="15" spans="1:9" x14ac:dyDescent="0.25">
      <c r="A15" s="434"/>
      <c r="B15" s="434"/>
    </row>
    <row r="16" spans="1:9" ht="22.5" x14ac:dyDescent="0.25">
      <c r="A16" s="252" t="str">
        <f>IF(OR(B12="samostatně",B12="Vyberte způsob"),"Obchodní firma/název (provozovatele/vydavatele) 25)","Obchodní firma/název (provozovatele/vydavatele) 25)*")</f>
        <v>Obchodní firma/název (provozovatele/vydavatele) 25)</v>
      </c>
      <c r="B16" s="101"/>
    </row>
    <row r="17" spans="1:3" x14ac:dyDescent="0.25">
      <c r="A17" s="185" t="str">
        <f>IF(OR(B12="samostatně",B12="Vyberte způsob"),"IČO 26)","IČO 26)*")</f>
        <v>IČO 26)</v>
      </c>
      <c r="B17" s="247"/>
    </row>
    <row r="18" spans="1:3" x14ac:dyDescent="0.25">
      <c r="A18" s="125" t="str">
        <f>IF(OR(B12="samostatně",B12="Vyberte způsob"),"Sídlo právnické osoby 27)","Sídlo právnické osoby 27)*")</f>
        <v>Sídlo právnické osoby 27)</v>
      </c>
      <c r="B18" s="76"/>
    </row>
    <row r="19" spans="1:3" x14ac:dyDescent="0.25">
      <c r="A19" s="185" t="str">
        <f>IF(OR(B12="samostatně",B12="Vyberte způsob"),"Obec, PSČ, stát","Obec*, PSČ*, stát*")</f>
        <v>Obec, PSČ, stát</v>
      </c>
      <c r="B19" s="104"/>
    </row>
    <row r="20" spans="1:3" x14ac:dyDescent="0.25">
      <c r="A20" s="185" t="str">
        <f>IF(OR(B12="samostatně",B12="Vyberte způsob"),"Ulice, č.p./č.o.","Ulice*, č.p./č.o.*")</f>
        <v>Ulice, č.p./č.o.</v>
      </c>
      <c r="B20" s="101"/>
    </row>
    <row r="21" spans="1:3" ht="15.75" thickBot="1" x14ac:dyDescent="0.3">
      <c r="A21" s="191" t="s">
        <v>302</v>
      </c>
      <c r="B21" s="164"/>
      <c r="C21" s="161"/>
    </row>
    <row r="22" spans="1:3" ht="15.75" thickTop="1" x14ac:dyDescent="0.25">
      <c r="A22" s="248" t="str">
        <f>IF(Data!W2=0,"Předmět 22)* �","Předmět 22)*")</f>
        <v>Předmět 22)*</v>
      </c>
      <c r="B22" s="110" t="s">
        <v>59</v>
      </c>
    </row>
    <row r="23" spans="1:3" x14ac:dyDescent="0.25">
      <c r="A23" s="248" t="str">
        <f>IF(Data!W2=0,"Způsob 23)*   �","Způsob 23)*")</f>
        <v>Způsob 23)*</v>
      </c>
      <c r="B23" s="184" t="s">
        <v>41</v>
      </c>
    </row>
    <row r="24" spans="1:3" x14ac:dyDescent="0.25">
      <c r="A24" s="78" t="s">
        <v>301</v>
      </c>
      <c r="B24" s="103"/>
    </row>
    <row r="25" spans="1:3" x14ac:dyDescent="0.25">
      <c r="A25" s="434" t="s">
        <v>60</v>
      </c>
      <c r="B25" s="434"/>
    </row>
    <row r="26" spans="1:3" x14ac:dyDescent="0.25">
      <c r="A26" s="434"/>
      <c r="B26" s="434"/>
    </row>
    <row r="27" spans="1:3" ht="22.5" x14ac:dyDescent="0.25">
      <c r="A27" s="252" t="str">
        <f>IF(OR(B23="samostatně",B23="Vyberte způsob"),"Obchodní firma/název (provozovatele/vydavatele) 25)","Obchodní firma/název (provozovatele/vydavatele) 25)*")</f>
        <v>Obchodní firma/název (provozovatele/vydavatele) 25)</v>
      </c>
      <c r="B27" s="101"/>
    </row>
    <row r="28" spans="1:3" x14ac:dyDescent="0.25">
      <c r="A28" s="185" t="str">
        <f>IF(OR(B23="samostatně",B23="Vyberte způsob"),"IČO 26)","IČO 26)*")</f>
        <v>IČO 26)</v>
      </c>
      <c r="B28" s="247"/>
    </row>
    <row r="29" spans="1:3" x14ac:dyDescent="0.25">
      <c r="A29" s="125" t="str">
        <f>IF(OR(B23="samostatně",B23="Vyberte způsob"),"Sídlo právnické osoby 27)","Sídlo právnické osoby 27)*")</f>
        <v>Sídlo právnické osoby 27)</v>
      </c>
      <c r="B29" s="76"/>
    </row>
    <row r="30" spans="1:3" x14ac:dyDescent="0.25">
      <c r="A30" s="185" t="str">
        <f>IF(OR(B23="samostatně",B23="Vyberte způsob"),"Obec, PSČ, stát","Obec*, PSČ*, stát*")</f>
        <v>Obec, PSČ, stát</v>
      </c>
      <c r="B30" s="104"/>
    </row>
    <row r="31" spans="1:3" x14ac:dyDescent="0.25">
      <c r="A31" s="185" t="str">
        <f>IF(OR(B23="samostatně",B23="Vyberte způsob"),"Ulice, č.p./č.o.","Ulice*, č.p./č.o.*")</f>
        <v>Ulice, č.p./č.o.</v>
      </c>
      <c r="B31" s="101"/>
    </row>
    <row r="32" spans="1:3" ht="15.75" thickBot="1" x14ac:dyDescent="0.3">
      <c r="A32" s="191" t="s">
        <v>302</v>
      </c>
      <c r="B32" s="164"/>
      <c r="C32" s="161"/>
    </row>
    <row r="33" spans="1:3" ht="15.75" thickTop="1" x14ac:dyDescent="0.25">
      <c r="A33" s="248" t="str">
        <f>IF(Data!W2=0,"Předmět 22)* �","Předmět 22)*")</f>
        <v>Předmět 22)*</v>
      </c>
      <c r="B33" s="110" t="s">
        <v>59</v>
      </c>
    </row>
    <row r="34" spans="1:3" x14ac:dyDescent="0.25">
      <c r="A34" s="248" t="str">
        <f>IF(Data!W2=0,"Způsob 23)*   �","Způsob 23)*")</f>
        <v>Způsob 23)*</v>
      </c>
      <c r="B34" s="184" t="s">
        <v>41</v>
      </c>
    </row>
    <row r="35" spans="1:3" x14ac:dyDescent="0.25">
      <c r="A35" s="78" t="s">
        <v>301</v>
      </c>
      <c r="B35" s="103"/>
    </row>
    <row r="36" spans="1:3" x14ac:dyDescent="0.25">
      <c r="A36" s="434" t="s">
        <v>60</v>
      </c>
      <c r="B36" s="434"/>
    </row>
    <row r="37" spans="1:3" ht="14.45" customHeight="1" x14ac:dyDescent="0.25">
      <c r="A37" s="434"/>
      <c r="B37" s="434"/>
    </row>
    <row r="38" spans="1:3" ht="22.5" x14ac:dyDescent="0.25">
      <c r="A38" s="252" t="str">
        <f>IF(C29="NE","Obchodní firma/název (provozovatele/vydavatele) 26)",IF(OR(B34="samostatně",B34="Vyberte způsob"),"Obchodní firma/název (provozovatele/vydavatele) 25)","Obchodní firma/název (provozovatele/vydavatele) 25)*"))</f>
        <v>Obchodní firma/název (provozovatele/vydavatele) 25)</v>
      </c>
      <c r="B38" s="101"/>
    </row>
    <row r="39" spans="1:3" x14ac:dyDescent="0.25">
      <c r="A39" s="81" t="str">
        <f>IF(C29="NE","IČO 26)",IF(OR(B34="samostatně",B34="Vyberte způsob"),"IČO 26)","IČO 26)*"))</f>
        <v>IČO 26)</v>
      </c>
      <c r="B39" s="247"/>
    </row>
    <row r="40" spans="1:3" x14ac:dyDescent="0.25">
      <c r="A40" s="41" t="str">
        <f>IF(OR(B34="samostatně",B34="Vyberte způsob"),"Sídlo právnické osoby 27)","Sídlo právnické osoby 27)*")</f>
        <v>Sídlo právnické osoby 27)</v>
      </c>
      <c r="B40" s="76"/>
    </row>
    <row r="41" spans="1:3" x14ac:dyDescent="0.25">
      <c r="A41" s="185" t="str">
        <f>IF(OR(B34="samostatně",B34="Vyberte způsob"),"Obec, PSČ, stát","Obec*, PSČ*, stát*")</f>
        <v>Obec, PSČ, stát</v>
      </c>
      <c r="B41" s="104"/>
      <c r="C41" s="354"/>
    </row>
    <row r="42" spans="1:3" x14ac:dyDescent="0.25">
      <c r="A42" s="185" t="str">
        <f>IF(OR(B34="samostatně",B34="Vyberte způsob"),"Ulice, č.p./č.o.","Ulice*, č.p./č.o.*")</f>
        <v>Ulice, č.p./č.o.</v>
      </c>
      <c r="B42" s="101"/>
      <c r="C42" s="354"/>
    </row>
    <row r="43" spans="1:3" ht="15.75" thickBot="1" x14ac:dyDescent="0.3">
      <c r="A43" s="191" t="s">
        <v>302</v>
      </c>
      <c r="B43" s="164"/>
      <c r="C43" s="161"/>
    </row>
    <row r="44" spans="1:3" ht="15.75" thickTop="1" x14ac:dyDescent="0.25">
      <c r="A44" s="222" t="str">
        <f>IF(Data!W2=0,"Předmět 22)* �","Předmět 22)*")</f>
        <v>Předmět 22)*</v>
      </c>
      <c r="B44" s="103" t="s">
        <v>59</v>
      </c>
    </row>
    <row r="45" spans="1:3" x14ac:dyDescent="0.25">
      <c r="A45" s="228" t="str">
        <f>IF(Data!W2=0,"Způsob 23)*   �","Způsob 23)*")</f>
        <v>Způsob 23)*</v>
      </c>
      <c r="B45" s="184" t="s">
        <v>41</v>
      </c>
    </row>
    <row r="46" spans="1:3" x14ac:dyDescent="0.25">
      <c r="A46" s="78" t="s">
        <v>301</v>
      </c>
      <c r="B46" s="103"/>
    </row>
    <row r="47" spans="1:3" x14ac:dyDescent="0.25">
      <c r="A47" s="434" t="s">
        <v>60</v>
      </c>
      <c r="B47" s="434"/>
    </row>
    <row r="48" spans="1:3" x14ac:dyDescent="0.25">
      <c r="A48" s="434"/>
      <c r="B48" s="434"/>
    </row>
    <row r="49" spans="1:3" ht="23.25" x14ac:dyDescent="0.25">
      <c r="A49" s="227" t="str">
        <f>IF(OR(B45="samostatně",B45="Vyberte způsob"),"Obchodní firma/název (provozovatele/vydavatele) 25)","Obchodní firma/název (provozovatele/vydavatele) 25)*")</f>
        <v>Obchodní firma/název (provozovatele/vydavatele) 25)</v>
      </c>
      <c r="B49" s="101"/>
    </row>
    <row r="50" spans="1:3" x14ac:dyDescent="0.25">
      <c r="A50" s="185" t="str">
        <f>IF(OR(B45="samostatně",B45="Vyberte způsob"),"IČO 26)","IČO 26)*")</f>
        <v>IČO 26)</v>
      </c>
      <c r="B50" s="247"/>
    </row>
    <row r="51" spans="1:3" x14ac:dyDescent="0.25">
      <c r="A51" s="125" t="str">
        <f>IF(OR(B45="samostatně",B45="Vyberte způsob"),"Sídlo právnické osoby 27)","Sídlo právnické osoby 27)*")</f>
        <v>Sídlo právnické osoby 27)</v>
      </c>
      <c r="B51" s="76"/>
    </row>
    <row r="52" spans="1:3" x14ac:dyDescent="0.25">
      <c r="A52" s="185" t="str">
        <f>IF(OR(B45="samostatně",B45="Vyberte způsob"),"Obec, PSČ, stát","Obec*, PSČ*, stát*")</f>
        <v>Obec, PSČ, stát</v>
      </c>
      <c r="B52" s="104"/>
    </row>
    <row r="53" spans="1:3" x14ac:dyDescent="0.25">
      <c r="A53" s="185" t="str">
        <f>IF(OR(B45="samostatně",B45="Vyberte způsob"),"Ulice, č.p./č.o.","Ulice*, č.p./č.o.*")</f>
        <v>Ulice, č.p./č.o.</v>
      </c>
      <c r="B53" s="101"/>
    </row>
    <row r="54" spans="1:3" ht="15.75" thickBot="1" x14ac:dyDescent="0.3">
      <c r="A54" s="191" t="s">
        <v>302</v>
      </c>
      <c r="B54" s="164"/>
      <c r="C54" s="161"/>
    </row>
    <row r="55" spans="1:3" ht="15.75" thickTop="1" x14ac:dyDescent="0.25">
      <c r="A55" s="222" t="str">
        <f>IF(Data!W2=0,"Předmět 22)* �","Předmět 22)*")</f>
        <v>Předmět 22)*</v>
      </c>
      <c r="B55" s="110" t="s">
        <v>59</v>
      </c>
    </row>
    <row r="56" spans="1:3" x14ac:dyDescent="0.25">
      <c r="A56" s="228" t="str">
        <f>IF(Data!W2=0,"Způsob 23)*   �","Způsob 23)*")</f>
        <v>Způsob 23)*</v>
      </c>
      <c r="B56" s="184" t="s">
        <v>41</v>
      </c>
    </row>
    <row r="57" spans="1:3" x14ac:dyDescent="0.25">
      <c r="A57" s="78" t="s">
        <v>301</v>
      </c>
      <c r="B57" s="103"/>
    </row>
    <row r="58" spans="1:3" x14ac:dyDescent="0.25">
      <c r="A58" s="434" t="s">
        <v>60</v>
      </c>
      <c r="B58" s="434"/>
    </row>
    <row r="59" spans="1:3" x14ac:dyDescent="0.25">
      <c r="A59" s="434"/>
      <c r="B59" s="434"/>
    </row>
    <row r="60" spans="1:3" ht="23.25" x14ac:dyDescent="0.25">
      <c r="A60" s="227" t="str">
        <f>IF(OR(B56="samostatně",B56="Vyberte způsob"),"Obchodní firma/název (provozovatele/vydavatele) 25)","Obchodní firma/název (provozovatele/vydavatele) 25)*")</f>
        <v>Obchodní firma/název (provozovatele/vydavatele) 25)</v>
      </c>
      <c r="B60" s="101"/>
    </row>
    <row r="61" spans="1:3" x14ac:dyDescent="0.25">
      <c r="A61" s="185" t="str">
        <f>IF(OR(B56="samostatně",B56="Vyberte způsob"),"IČO 26)","IČO 26)*")</f>
        <v>IČO 26)</v>
      </c>
      <c r="B61" s="226"/>
    </row>
    <row r="62" spans="1:3" x14ac:dyDescent="0.25">
      <c r="A62" s="125" t="str">
        <f>IF(OR(B56="samostatně",B56="Vyberte způsob"),"Sídlo právnické osoby 27)","Sídlo právnické osoby 27)*")</f>
        <v>Sídlo právnické osoby 27)</v>
      </c>
      <c r="B62" s="76"/>
    </row>
    <row r="63" spans="1:3" x14ac:dyDescent="0.25">
      <c r="A63" s="185" t="str">
        <f>IF(OR(B56="samostatně",B56="Vyberte způsob"),"Obec, PSČ, stát","Obec*, PSČ*, stát*")</f>
        <v>Obec, PSČ, stát</v>
      </c>
      <c r="B63" s="104"/>
    </row>
    <row r="64" spans="1:3" x14ac:dyDescent="0.25">
      <c r="A64" s="185" t="str">
        <f>IF(OR(B56="samostatně",B56="Vyberte způsob"),"Ulice, č.p./č.o.","Ulice*, č.p./č.o.*")</f>
        <v>Ulice, č.p./č.o.</v>
      </c>
      <c r="B64" s="101"/>
    </row>
    <row r="65" spans="1:3" ht="15.75" thickBot="1" x14ac:dyDescent="0.3">
      <c r="A65" s="191" t="s">
        <v>302</v>
      </c>
      <c r="B65" s="164"/>
      <c r="C65" s="161"/>
    </row>
    <row r="66" spans="1:3" ht="15.75" thickTop="1" x14ac:dyDescent="0.25">
      <c r="A66" s="222" t="str">
        <f>IF(Data!W2=0,"Předmět 22)* �","Předmět 22)*")</f>
        <v>Předmět 22)*</v>
      </c>
      <c r="B66" s="110" t="s">
        <v>59</v>
      </c>
    </row>
    <row r="67" spans="1:3" x14ac:dyDescent="0.25">
      <c r="A67" s="228" t="str">
        <f>IF(Data!W2=0,"Způsob 23)*   �","Způsob 23)*")</f>
        <v>Způsob 23)*</v>
      </c>
      <c r="B67" s="184" t="s">
        <v>41</v>
      </c>
    </row>
    <row r="68" spans="1:3" x14ac:dyDescent="0.25">
      <c r="A68" s="78" t="s">
        <v>301</v>
      </c>
      <c r="B68" s="103"/>
    </row>
    <row r="69" spans="1:3" x14ac:dyDescent="0.25">
      <c r="A69" s="434" t="s">
        <v>60</v>
      </c>
      <c r="B69" s="434"/>
    </row>
    <row r="70" spans="1:3" x14ac:dyDescent="0.25">
      <c r="A70" s="434"/>
      <c r="B70" s="434"/>
    </row>
    <row r="71" spans="1:3" ht="23.25" x14ac:dyDescent="0.25">
      <c r="A71" s="227" t="str">
        <f>IF(C60="NE","Obchodní firma/název (provozovatele/vydavatele) 25)",IF(OR(B67="samostatně",B67="Vyberte způsob"),"Obchodní firma/název (provozovatele/vydavatele) 25)","Obchodní firma/název (provozovatele/vydavatele) 25)*"))</f>
        <v>Obchodní firma/název (provozovatele/vydavatele) 25)</v>
      </c>
      <c r="B71" s="101"/>
    </row>
    <row r="72" spans="1:3" x14ac:dyDescent="0.25">
      <c r="A72" s="185" t="str">
        <f>IF(C60="NE","IČO 26)",IF(OR(B67="samostatně",B67="Vyberte způsob"),"IČO 26)","IČO 26)*"))</f>
        <v>IČO 26)</v>
      </c>
      <c r="B72" s="247"/>
    </row>
    <row r="73" spans="1:3" x14ac:dyDescent="0.25">
      <c r="A73" s="125" t="str">
        <f>IF(OR(B67="samostatně",B67="Vyberte způsob"),"Sídlo právnické osoby 27)","Sídlo právnické osoby 27)*")</f>
        <v>Sídlo právnické osoby 27)</v>
      </c>
      <c r="B73" s="113"/>
      <c r="C73" s="354"/>
    </row>
    <row r="74" spans="1:3" x14ac:dyDescent="0.25">
      <c r="A74" s="185" t="str">
        <f>IF(OR(B67="samostatně",B67="Vyberte způsob"),"Obec, PSČ, stát","Obec*, PSČ*, stát*")</f>
        <v>Obec, PSČ, stát</v>
      </c>
      <c r="B74" s="101"/>
    </row>
    <row r="75" spans="1:3" x14ac:dyDescent="0.25">
      <c r="A75" s="185" t="str">
        <f>IF(OR(B67="samostatně",B67="Vyberte způsob"),"Ulice, č.p./č.o.","Ulice*, č.p./č.o.*")</f>
        <v>Ulice, č.p./č.o.</v>
      </c>
      <c r="B75" s="101"/>
    </row>
    <row r="76" spans="1:3" ht="15.75" thickBot="1" x14ac:dyDescent="0.3">
      <c r="A76" s="191" t="s">
        <v>302</v>
      </c>
      <c r="B76" s="164"/>
      <c r="C76" s="161"/>
    </row>
    <row r="77" spans="1:3" ht="15.75" thickTop="1" x14ac:dyDescent="0.25"/>
    <row r="78" spans="1:3" x14ac:dyDescent="0.25">
      <c r="A78" s="78" t="s">
        <v>115</v>
      </c>
      <c r="B78" s="368"/>
    </row>
  </sheetData>
  <sheetProtection algorithmName="SHA-512" hashValue="gIi5IcoKvZp97t+lwcB/T7nKEIdqt9gXnZI2zC2gqQOhMOpwUUP3at2kNZBGJyn9aNcJKwnD4xpAi47Vgra/bw==" saltValue="rD430QIoEN7zPy8lPO6k9w==" spinCount="100000" sheet="1" objects="1" scenarios="1"/>
  <mergeCells count="13">
    <mergeCell ref="A69:B70"/>
    <mergeCell ref="A58:B59"/>
    <mergeCell ref="A36:B37"/>
    <mergeCell ref="A25:B26"/>
    <mergeCell ref="A14:B15"/>
    <mergeCell ref="A47:B48"/>
    <mergeCell ref="A1:C1"/>
    <mergeCell ref="B3:C3"/>
    <mergeCell ref="B5:C5"/>
    <mergeCell ref="A9:C10"/>
    <mergeCell ref="B7:C7"/>
    <mergeCell ref="B8:C8"/>
    <mergeCell ref="B6:C6"/>
  </mergeCells>
  <conditionalFormatting sqref="B44 B55 B66 B22 B11 B33">
    <cfRule type="containsText" dxfId="37" priority="159" operator="containsText" text="Vyberte předmět">
      <formula>NOT(ISERROR(SEARCH("Vyberte předmět",B11)))</formula>
    </cfRule>
  </conditionalFormatting>
  <conditionalFormatting sqref="B45 B56 B67 B23 B34 B12">
    <cfRule type="containsText" dxfId="36" priority="46" operator="containsText" text="Vyberte způsob">
      <formula>NOT(ISERROR(SEARCH("Vyberte způsob",B12)))</formula>
    </cfRule>
    <cfRule type="containsText" dxfId="35" priority="118" operator="containsText" text="Vyberte způsob">
      <formula>NOT(ISERROR(SEARCH("Vyberte způsob",B12)))</formula>
    </cfRule>
  </conditionalFormatting>
  <conditionalFormatting sqref="B49:B53 A55:B56 B60:B64 A66:B67 B71:B75 A44:B45 A78 A46 A71:A76 A49:A57 A60:A68 B16:B20 A22:B23 B27:B31 B38:B42 A38:A43 A16:A24 A27:A35 A11:B12 A13 I1 A33:B34">
    <cfRule type="cellIs" dxfId="34" priority="45" operator="equal">
      <formula>$J$15</formula>
    </cfRule>
  </conditionalFormatting>
  <conditionalFormatting sqref="B44:B45 B55:B56 B66:B67 B22:B23 B11:B12 B33:B34">
    <cfRule type="expression" dxfId="33"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č.&amp;P&amp;R&amp;9List  č. 04 - Provozování rozhlasového nebo televizního vysílání nebo vydávání periodického tisku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B23</xm:sqref>
        </x14:dataValidation>
        <x14:dataValidation type="list" allowBlank="1" showInputMessage="1" showErrorMessage="1" prompt="Vyberte z rozevíracího seznamu způsob." xr:uid="{00000000-0002-0000-0500-000002000000}">
          <x14:formula1>
            <xm:f>Data!F3:F5</xm:f>
          </x14:formula1>
          <xm:sqref>B34</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B56</xm:sqref>
        </x14:dataValidation>
        <x14:dataValidation type="list" allowBlank="1" showInputMessage="1" showErrorMessage="1" prompt="Vyberte z rozevíracího seznamu způsob." xr:uid="{00000000-0002-0000-0500-000005000000}">
          <x14:formula1>
            <xm:f>Data!F3:F5</xm:f>
          </x14:formula1>
          <xm:sqref>B45</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B22</xm:sqref>
        </x14:dataValidation>
        <x14:dataValidation type="list" allowBlank="1" showInputMessage="1" showErrorMessage="1" prompt="Vyberte z rozevíracího seznamu předmět." xr:uid="{00000000-0002-0000-0500-000008000000}">
          <x14:formula1>
            <xm:f>Data!E3:E6</xm:f>
          </x14:formula1>
          <xm:sqref>B33</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B66</xm:sqref>
        </x14:dataValidation>
        <x14:dataValidation type="list" allowBlank="1" showInputMessage="1" showErrorMessage="1" prompt="Vyberte z rozevíracího seznamu předmět." xr:uid="{00000000-0002-0000-0500-00000B000000}">
          <x14:formula1>
            <xm:f>Data!E3:E6</xm:f>
          </x14:formula1>
          <xm:sqref>B55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516"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G1" s="337"/>
      <c r="J1" s="2"/>
    </row>
    <row r="2" spans="1:10" x14ac:dyDescent="0.25">
      <c r="J2" s="334"/>
    </row>
    <row r="3" spans="1:10" x14ac:dyDescent="0.25">
      <c r="A3" s="258" t="s">
        <v>326</v>
      </c>
      <c r="B3" s="509" t="s">
        <v>168</v>
      </c>
      <c r="C3" s="509"/>
      <c r="F3" s="337"/>
      <c r="J3" s="1"/>
    </row>
    <row r="4" spans="1:10" x14ac:dyDescent="0.25">
      <c r="A4" s="137"/>
      <c r="B4" s="137" t="s">
        <v>82</v>
      </c>
      <c r="C4" s="139"/>
      <c r="J4" s="1"/>
    </row>
    <row r="5" spans="1:10" x14ac:dyDescent="0.25">
      <c r="A5" s="4" t="s">
        <v>170</v>
      </c>
      <c r="B5" s="512" t="str">
        <f>IF(Oznámení!B8="","",CONCATENATE(Oznámení!B8,", nar. ",TEXT(Oznámení!B9,"dd.mm.rrrr")))</f>
        <v/>
      </c>
      <c r="C5" s="513"/>
      <c r="J5" s="26"/>
    </row>
    <row r="6" spans="1:10" x14ac:dyDescent="0.25">
      <c r="A6" s="4" t="s">
        <v>171</v>
      </c>
      <c r="B6" s="512" t="str">
        <f>IF(Oznámení!B22="","",Oznámení!B22)</f>
        <v/>
      </c>
      <c r="C6" s="513"/>
      <c r="J6" s="8"/>
    </row>
    <row r="7" spans="1:10" ht="15" customHeight="1" x14ac:dyDescent="0.25">
      <c r="A7" s="4" t="s">
        <v>164</v>
      </c>
      <c r="B7" s="512" t="str">
        <f>IF(Data!W2=1,"Průběžné oznámení; řádné",IF(Data!W2=2,"Průběžné oznámení; doplnění",IF(Data!W2=0,"Průběžné oznámení;       ⃝   řádné              ⃝   doplnění")))</f>
        <v>Průběžné oznámení; řádné</v>
      </c>
      <c r="C7" s="513"/>
      <c r="J7" s="1"/>
    </row>
    <row r="8" spans="1:10" x14ac:dyDescent="0.25">
      <c r="A8" s="4" t="s">
        <v>165</v>
      </c>
      <c r="B8" s="514" t="str">
        <f>IF(Oznámení!B34="",CONCATENATE(TEXT(Oznámení!B32,"dd.mm.rrrr")),Oznámení!B34)</f>
        <v>1.1.2022 - 31.12.2022</v>
      </c>
      <c r="C8" s="515"/>
      <c r="J8" s="1"/>
    </row>
    <row r="9" spans="1:10" x14ac:dyDescent="0.25">
      <c r="A9" s="426" t="s">
        <v>317</v>
      </c>
      <c r="B9" s="427"/>
      <c r="C9" s="428"/>
      <c r="J9" s="124"/>
    </row>
    <row r="10" spans="1:10" x14ac:dyDescent="0.25">
      <c r="A10" s="472"/>
      <c r="B10" s="473"/>
      <c r="C10" s="474"/>
      <c r="J10" s="35"/>
    </row>
    <row r="11" spans="1:10" x14ac:dyDescent="0.25">
      <c r="A11" s="146"/>
      <c r="B11" s="169" t="str">
        <f>IF(C9="Ne","Zaměstnavatel - podnikající fyzická osoba nebo právnická osoba","Zaměstnavatel - podnikající fyzická osoba nebo právnická osoba*")</f>
        <v>Zaměstnavatel - podnikající fyzická osoba nebo právnická osoba*</v>
      </c>
      <c r="C11" s="147"/>
      <c r="J11" s="35"/>
    </row>
    <row r="12" spans="1:10" x14ac:dyDescent="0.25">
      <c r="A12" s="141" t="str">
        <f>IF(Data!W2=0,"Druh činnosti 30)*  �","Druh činnosti 30)*")</f>
        <v>Druh činnosti 30)*</v>
      </c>
      <c r="B12" s="268" t="s">
        <v>27</v>
      </c>
      <c r="J12" s="35"/>
    </row>
    <row r="13" spans="1:10" x14ac:dyDescent="0.25">
      <c r="A13" s="78" t="s">
        <v>4</v>
      </c>
      <c r="B13" s="101"/>
      <c r="C13" s="23"/>
      <c r="J13" s="35"/>
    </row>
    <row r="14" spans="1:10" x14ac:dyDescent="0.25">
      <c r="A14" s="79" t="s">
        <v>318</v>
      </c>
      <c r="B14" s="110"/>
      <c r="C14" s="64"/>
      <c r="J14" s="132"/>
    </row>
    <row r="15" spans="1:10" x14ac:dyDescent="0.25">
      <c r="A15" s="122" t="s">
        <v>319</v>
      </c>
      <c r="B15" s="237"/>
      <c r="C15" s="66"/>
      <c r="J15" s="27"/>
    </row>
    <row r="16" spans="1:10" x14ac:dyDescent="0.25">
      <c r="A16" s="479" t="s">
        <v>320</v>
      </c>
      <c r="B16" s="479"/>
      <c r="C16" s="479"/>
      <c r="J16" s="132"/>
    </row>
    <row r="17" spans="1:10" x14ac:dyDescent="0.25">
      <c r="A17" s="122" t="s">
        <v>117</v>
      </c>
      <c r="B17" s="101"/>
      <c r="C17" s="64"/>
      <c r="J17" s="42"/>
    </row>
    <row r="18" spans="1:10" x14ac:dyDescent="0.25">
      <c r="A18" s="79" t="s">
        <v>150</v>
      </c>
      <c r="B18" s="153"/>
      <c r="C18" s="64"/>
    </row>
    <row r="19" spans="1:10" x14ac:dyDescent="0.25">
      <c r="A19" s="78" t="s">
        <v>304</v>
      </c>
      <c r="B19" s="103"/>
      <c r="C19" s="15"/>
    </row>
    <row r="20" spans="1:10" x14ac:dyDescent="0.25">
      <c r="A20" s="146"/>
      <c r="B20" s="169" t="str">
        <f>IF(C9="Ne","Zaměstnavatel - podnikající fyzická osoba nebo právnická osoba","Zaměstnavatel - podnikající fyzická osoba nebo právnická osoba*")</f>
        <v>Zaměstnavatel - podnikající fyzická osoba nebo právnická osoba*</v>
      </c>
      <c r="C20" s="147"/>
    </row>
    <row r="21" spans="1:10" x14ac:dyDescent="0.25">
      <c r="A21" s="141" t="str">
        <f>IF(Data!W2=0,"Druh činnosti 30)*  �","Druh činnosti 30)*")</f>
        <v>Druh činnosti 30)*</v>
      </c>
      <c r="B21" s="104" t="s">
        <v>27</v>
      </c>
      <c r="C21" s="23"/>
    </row>
    <row r="22" spans="1:10" x14ac:dyDescent="0.25">
      <c r="A22" s="78" t="s">
        <v>4</v>
      </c>
      <c r="B22" s="101"/>
      <c r="C22" s="23"/>
    </row>
    <row r="23" spans="1:10" x14ac:dyDescent="0.25">
      <c r="A23" s="79" t="s">
        <v>318</v>
      </c>
      <c r="B23" s="110"/>
      <c r="C23" s="64"/>
    </row>
    <row r="24" spans="1:10" x14ac:dyDescent="0.25">
      <c r="A24" s="122" t="s">
        <v>319</v>
      </c>
      <c r="B24" s="237"/>
      <c r="C24" s="66"/>
    </row>
    <row r="25" spans="1:10" x14ac:dyDescent="0.25">
      <c r="A25" s="479" t="s">
        <v>320</v>
      </c>
      <c r="B25" s="479"/>
      <c r="C25" s="479"/>
    </row>
    <row r="26" spans="1:10" x14ac:dyDescent="0.25">
      <c r="A26" s="122" t="s">
        <v>117</v>
      </c>
      <c r="B26" s="101"/>
      <c r="C26" s="64"/>
    </row>
    <row r="27" spans="1:10" x14ac:dyDescent="0.25">
      <c r="A27" s="79" t="s">
        <v>150</v>
      </c>
      <c r="B27" s="153"/>
      <c r="C27" s="64"/>
    </row>
    <row r="28" spans="1:10" x14ac:dyDescent="0.25">
      <c r="A28" s="78" t="s">
        <v>304</v>
      </c>
      <c r="B28" s="103"/>
      <c r="C28" s="15"/>
    </row>
    <row r="29" spans="1:10" x14ac:dyDescent="0.25">
      <c r="A29" s="146"/>
      <c r="B29" s="169" t="str">
        <f>IF(C9="Ne","Zaměstnavatel - podnikající fyzická osoba nebo právnická osoba","Zaměstnavatel - podnikající fyzická osoba nebo právnická osoba*")</f>
        <v>Zaměstnavatel - podnikající fyzická osoba nebo právnická osoba*</v>
      </c>
      <c r="C29" s="147"/>
    </row>
    <row r="30" spans="1:10" x14ac:dyDescent="0.25">
      <c r="A30" s="141" t="str">
        <f>IF(Data!W2=0,"Druh činnosti 30)*  �","Druh činnosti 30)*")</f>
        <v>Druh činnosti 30)*</v>
      </c>
      <c r="B30" s="104" t="s">
        <v>27</v>
      </c>
      <c r="C30" s="23"/>
    </row>
    <row r="31" spans="1:10" x14ac:dyDescent="0.25">
      <c r="A31" s="78" t="s">
        <v>4</v>
      </c>
      <c r="B31" s="101"/>
      <c r="C31" s="23"/>
    </row>
    <row r="32" spans="1:10" x14ac:dyDescent="0.25">
      <c r="A32" s="79" t="s">
        <v>318</v>
      </c>
      <c r="B32" s="110"/>
      <c r="C32" s="64"/>
    </row>
    <row r="33" spans="1:3" x14ac:dyDescent="0.25">
      <c r="A33" s="122" t="s">
        <v>319</v>
      </c>
      <c r="B33" s="237"/>
      <c r="C33" s="66"/>
    </row>
    <row r="34" spans="1:3" x14ac:dyDescent="0.25">
      <c r="A34" s="479" t="s">
        <v>320</v>
      </c>
      <c r="B34" s="479"/>
      <c r="C34" s="479"/>
    </row>
    <row r="35" spans="1:3" x14ac:dyDescent="0.25">
      <c r="A35" s="122" t="s">
        <v>117</v>
      </c>
      <c r="B35" s="101"/>
      <c r="C35" s="64"/>
    </row>
    <row r="36" spans="1:3" x14ac:dyDescent="0.25">
      <c r="A36" s="79" t="s">
        <v>150</v>
      </c>
      <c r="B36" s="153"/>
      <c r="C36" s="64"/>
    </row>
    <row r="37" spans="1:3" x14ac:dyDescent="0.25">
      <c r="A37" s="78" t="s">
        <v>304</v>
      </c>
      <c r="B37" s="103"/>
      <c r="C37" s="15"/>
    </row>
    <row r="38" spans="1:3" x14ac:dyDescent="0.25">
      <c r="A38" s="146"/>
      <c r="B38" s="169" t="str">
        <f>IF(C18="Ne","Zaměstnavatel - podnikající fyzická osoba nebo právnická osoba","Zaměstnavatel - podnikající fyzická osoba nebo právnická osoba*")</f>
        <v>Zaměstnavatel - podnikající fyzická osoba nebo právnická osoba*</v>
      </c>
      <c r="C38" s="147"/>
    </row>
    <row r="39" spans="1:3" x14ac:dyDescent="0.25">
      <c r="A39" s="141" t="str">
        <f>IF(Data!W2=0,"Druh činnosti 30)*  �","Druh činnosti 30)*")</f>
        <v>Druh činnosti 30)*</v>
      </c>
      <c r="B39" s="104" t="s">
        <v>27</v>
      </c>
      <c r="C39" s="23"/>
    </row>
    <row r="40" spans="1:3" x14ac:dyDescent="0.25">
      <c r="A40" s="78" t="s">
        <v>4</v>
      </c>
      <c r="B40" s="101"/>
      <c r="C40" s="23"/>
    </row>
    <row r="41" spans="1:3" x14ac:dyDescent="0.25">
      <c r="A41" s="79" t="s">
        <v>318</v>
      </c>
      <c r="B41" s="110"/>
      <c r="C41" s="64"/>
    </row>
    <row r="42" spans="1:3" x14ac:dyDescent="0.25">
      <c r="A42" s="122" t="s">
        <v>319</v>
      </c>
      <c r="B42" s="237"/>
      <c r="C42" s="66"/>
    </row>
    <row r="43" spans="1:3" x14ac:dyDescent="0.25">
      <c r="A43" s="479" t="s">
        <v>320</v>
      </c>
      <c r="B43" s="479"/>
      <c r="C43" s="479"/>
    </row>
    <row r="44" spans="1:3" x14ac:dyDescent="0.25">
      <c r="A44" s="122" t="s">
        <v>117</v>
      </c>
      <c r="B44" s="101"/>
      <c r="C44" s="64"/>
    </row>
    <row r="45" spans="1:3" x14ac:dyDescent="0.25">
      <c r="A45" s="79" t="s">
        <v>150</v>
      </c>
      <c r="B45" s="153"/>
      <c r="C45" s="64"/>
    </row>
    <row r="46" spans="1:3" ht="15.75" thickBot="1" x14ac:dyDescent="0.3">
      <c r="A46" s="191" t="s">
        <v>304</v>
      </c>
      <c r="B46" s="164"/>
      <c r="C46" s="148"/>
    </row>
    <row r="47" spans="1:3" ht="15.75" thickTop="1" x14ac:dyDescent="0.25">
      <c r="A47" s="146"/>
      <c r="B47" s="169" t="str">
        <f>IF(C9="Ne","Zaměstnavatel - nepodnikající fyzická osoba","Zaměstnavatel - nepodnikající fyzická osoba*")</f>
        <v>Zaměstnavatel - nepodnikající fyzická osoba*</v>
      </c>
      <c r="C47" s="147"/>
    </row>
    <row r="48" spans="1:3" x14ac:dyDescent="0.25">
      <c r="A48" s="141" t="str">
        <f>IF(Data!W2=0,"Druh činnosti 30)*  �","Druh činnosti 30)*")</f>
        <v>Druh činnosti 30)*</v>
      </c>
      <c r="B48" s="104" t="s">
        <v>27</v>
      </c>
      <c r="C48" s="23"/>
    </row>
    <row r="49" spans="1:3" x14ac:dyDescent="0.25">
      <c r="A49" s="78" t="s">
        <v>4</v>
      </c>
      <c r="B49" s="101"/>
      <c r="C49" s="23"/>
    </row>
    <row r="50" spans="1:3" x14ac:dyDescent="0.25">
      <c r="A50" s="186" t="s">
        <v>321</v>
      </c>
      <c r="B50" s="104"/>
      <c r="C50" s="67"/>
    </row>
    <row r="51" spans="1:3" x14ac:dyDescent="0.25">
      <c r="A51" s="125" t="s">
        <v>304</v>
      </c>
      <c r="B51" s="101"/>
      <c r="C51" s="15"/>
    </row>
    <row r="52" spans="1:3" x14ac:dyDescent="0.25">
      <c r="A52" s="146"/>
      <c r="B52" s="169" t="str">
        <f>IF(C14="Ne","Zaměstnavatel - nepodnikající fyzická osoba","Zaměstnavatel - nepodnikající fyzická osoba*")</f>
        <v>Zaměstnavatel - nepodnikající fyzická osoba*</v>
      </c>
      <c r="C52" s="147"/>
    </row>
    <row r="53" spans="1:3" x14ac:dyDescent="0.25">
      <c r="A53" s="141" t="str">
        <f>IF(Data!W2=0,"Druh činnosti 30)*  �","Druh činnosti 30)*")</f>
        <v>Druh činnosti 30)*</v>
      </c>
      <c r="B53" s="104" t="s">
        <v>27</v>
      </c>
      <c r="C53" s="23"/>
    </row>
    <row r="54" spans="1:3" x14ac:dyDescent="0.25">
      <c r="A54" s="78" t="s">
        <v>4</v>
      </c>
      <c r="B54" s="101"/>
      <c r="C54" s="23"/>
    </row>
    <row r="55" spans="1:3" x14ac:dyDescent="0.25">
      <c r="A55" s="186" t="s">
        <v>321</v>
      </c>
      <c r="B55" s="104"/>
      <c r="C55" s="67"/>
    </row>
    <row r="56" spans="1:3" x14ac:dyDescent="0.25">
      <c r="A56" s="125" t="s">
        <v>304</v>
      </c>
      <c r="B56" s="153"/>
      <c r="C56" s="15"/>
    </row>
    <row r="57" spans="1:3" x14ac:dyDescent="0.25">
      <c r="A57" s="146"/>
      <c r="B57" s="169" t="str">
        <f>IF(C19="Ne","Zaměstnavatel - nepodnikající fyzická osoba","Zaměstnavatel - nepodnikající fyzická osoba*")</f>
        <v>Zaměstnavatel - nepodnikající fyzická osoba*</v>
      </c>
      <c r="C57" s="147"/>
    </row>
    <row r="58" spans="1:3" x14ac:dyDescent="0.25">
      <c r="A58" s="141" t="str">
        <f>IF(Data!W2=0,"Druh činnosti 30)*  �","Druh činnosti 30)*")</f>
        <v>Druh činnosti 30)*</v>
      </c>
      <c r="B58" s="104" t="s">
        <v>27</v>
      </c>
      <c r="C58" s="23"/>
    </row>
    <row r="59" spans="1:3" x14ac:dyDescent="0.25">
      <c r="A59" s="78" t="s">
        <v>4</v>
      </c>
      <c r="B59" s="101"/>
      <c r="C59" s="23"/>
    </row>
    <row r="60" spans="1:3" x14ac:dyDescent="0.25">
      <c r="A60" s="186" t="s">
        <v>321</v>
      </c>
      <c r="B60" s="104"/>
      <c r="C60" s="67"/>
    </row>
    <row r="61" spans="1:3" x14ac:dyDescent="0.25">
      <c r="A61" s="125" t="s">
        <v>304</v>
      </c>
      <c r="B61" s="153"/>
      <c r="C61" s="15"/>
    </row>
    <row r="62" spans="1:3" x14ac:dyDescent="0.25">
      <c r="A62" s="146"/>
      <c r="B62" s="169" t="str">
        <f>IF(C24="Ne","Zaměstnavatel - nepodnikající fyzická osoba","Zaměstnavatel - nepodnikající fyzická osoba*")</f>
        <v>Zaměstnavatel - nepodnikající fyzická osoba*</v>
      </c>
      <c r="C62" s="147"/>
    </row>
    <row r="63" spans="1:3" x14ac:dyDescent="0.25">
      <c r="A63" s="141" t="str">
        <f>IF(Data!W2=0,"Druh činnosti 30)*  �","Druh činnosti 30)*")</f>
        <v>Druh činnosti 30)*</v>
      </c>
      <c r="B63" s="104" t="s">
        <v>27</v>
      </c>
      <c r="C63" s="23"/>
    </row>
    <row r="64" spans="1:3" x14ac:dyDescent="0.25">
      <c r="A64" s="78" t="s">
        <v>4</v>
      </c>
      <c r="B64" s="101"/>
      <c r="C64" s="23"/>
    </row>
    <row r="65" spans="1:3" x14ac:dyDescent="0.25">
      <c r="A65" s="186" t="s">
        <v>321</v>
      </c>
      <c r="B65" s="104"/>
      <c r="C65" s="67"/>
    </row>
    <row r="66" spans="1:3" x14ac:dyDescent="0.25">
      <c r="A66" s="125" t="s">
        <v>304</v>
      </c>
      <c r="B66" s="153"/>
      <c r="C66" s="15"/>
    </row>
    <row r="67" spans="1:3" x14ac:dyDescent="0.25">
      <c r="A67" s="146"/>
      <c r="B67" s="169" t="str">
        <f>IF(C29="Ne","Zaměstnavatel - nepodnikající fyzická osoba","Zaměstnavatel - nepodnikající fyzická osoba*")</f>
        <v>Zaměstnavatel - nepodnikající fyzická osoba*</v>
      </c>
      <c r="C67" s="147"/>
    </row>
    <row r="68" spans="1:3" x14ac:dyDescent="0.25">
      <c r="A68" s="141" t="str">
        <f>IF(Data!W2=0,"Druh činnosti 30)*  �","Druh činnosti 30)*")</f>
        <v>Druh činnosti 30)*</v>
      </c>
      <c r="B68" s="104" t="s">
        <v>27</v>
      </c>
      <c r="C68" s="23"/>
    </row>
    <row r="69" spans="1:3" x14ac:dyDescent="0.25">
      <c r="A69" s="78" t="s">
        <v>4</v>
      </c>
      <c r="B69" s="101"/>
      <c r="C69" s="23"/>
    </row>
    <row r="70" spans="1:3" x14ac:dyDescent="0.25">
      <c r="A70" s="186" t="s">
        <v>321</v>
      </c>
      <c r="B70" s="104"/>
      <c r="C70" s="67"/>
    </row>
    <row r="71" spans="1:3" x14ac:dyDescent="0.25">
      <c r="A71" s="125" t="s">
        <v>304</v>
      </c>
      <c r="B71" s="153"/>
      <c r="C71" s="15"/>
    </row>
    <row r="72" spans="1:3" x14ac:dyDescent="0.25">
      <c r="A72" s="146"/>
      <c r="B72" s="169" t="str">
        <f>IF(C34="Ne","Zaměstnavatel - nepodnikající fyzická osoba","Zaměstnavatel - nepodnikající fyzická osoba*")</f>
        <v>Zaměstnavatel - nepodnikající fyzická osoba*</v>
      </c>
      <c r="C72" s="147"/>
    </row>
    <row r="73" spans="1:3" x14ac:dyDescent="0.25">
      <c r="A73" s="141" t="str">
        <f>IF(Data!W2=0,"Druh činnosti 30)*  �","Druh činnosti 30*")</f>
        <v>Druh činnosti 30*</v>
      </c>
      <c r="B73" s="104" t="s">
        <v>27</v>
      </c>
      <c r="C73" s="23"/>
    </row>
    <row r="74" spans="1:3" x14ac:dyDescent="0.25">
      <c r="A74" s="78" t="s">
        <v>4</v>
      </c>
      <c r="B74" s="101"/>
      <c r="C74" s="23"/>
    </row>
    <row r="75" spans="1:3" x14ac:dyDescent="0.25">
      <c r="A75" s="186" t="s">
        <v>321</v>
      </c>
      <c r="B75" s="104"/>
      <c r="C75" s="67"/>
    </row>
    <row r="76" spans="1:3" x14ac:dyDescent="0.25">
      <c r="A76" s="125" t="s">
        <v>304</v>
      </c>
      <c r="B76" s="101"/>
      <c r="C76" s="15"/>
    </row>
    <row r="77" spans="1:3" x14ac:dyDescent="0.25">
      <c r="A77" s="146"/>
      <c r="B77" s="169" t="str">
        <f>IF(C39="Ne","Zaměstnavatel - nepodnikající fyzická osoba","Zaměstnavatel - nepodnikající fyzická osoba*")</f>
        <v>Zaměstnavatel - nepodnikající fyzická osoba*</v>
      </c>
      <c r="C77" s="147"/>
    </row>
    <row r="78" spans="1:3" x14ac:dyDescent="0.25">
      <c r="A78" s="141" t="str">
        <f>IF(Data!W2=0,"Druh činnosti 30)*  �","Druh činnosti 30)*")</f>
        <v>Druh činnosti 30)*</v>
      </c>
      <c r="B78" s="104" t="s">
        <v>27</v>
      </c>
      <c r="C78" s="23"/>
    </row>
    <row r="79" spans="1:3" x14ac:dyDescent="0.25">
      <c r="A79" s="78" t="s">
        <v>4</v>
      </c>
      <c r="B79" s="101"/>
      <c r="C79" s="23"/>
    </row>
    <row r="80" spans="1:3" x14ac:dyDescent="0.25">
      <c r="A80" s="186" t="s">
        <v>321</v>
      </c>
      <c r="B80" s="104"/>
      <c r="C80" s="67"/>
    </row>
    <row r="81" spans="1:3" ht="15.75" thickBot="1" x14ac:dyDescent="0.3">
      <c r="A81" s="190" t="s">
        <v>304</v>
      </c>
      <c r="B81" s="160"/>
      <c r="C81" s="148"/>
    </row>
    <row r="82" spans="1:3" ht="15.75" thickTop="1" x14ac:dyDescent="0.25"/>
    <row r="83" spans="1:3" x14ac:dyDescent="0.25">
      <c r="A83" t="s">
        <v>115</v>
      </c>
      <c r="B83" s="390"/>
    </row>
    <row r="84" spans="1:3" x14ac:dyDescent="0.25">
      <c r="B84" s="232"/>
    </row>
  </sheetData>
  <sheetProtection algorithmName="SHA-512" hashValue="ajevyWVjMSR7qXMQFEn/wO0SIJlnjTBSIx+V3THJ/T8wlKY+4ri9gtY5C5IDW4GhQGRNnIuXZ1QaxXQ91Zapsw==" saltValue="F+PA4THeHQG7n1eEPGRPgg==" spinCount="100000" sheet="1" objects="1" scenarios="1"/>
  <mergeCells count="11">
    <mergeCell ref="A34:C34"/>
    <mergeCell ref="A43:C43"/>
    <mergeCell ref="B7:C7"/>
    <mergeCell ref="B8:C8"/>
    <mergeCell ref="B6:C6"/>
    <mergeCell ref="A1:C1"/>
    <mergeCell ref="B3:C3"/>
    <mergeCell ref="A9:C10"/>
    <mergeCell ref="A16:C16"/>
    <mergeCell ref="A25:C25"/>
    <mergeCell ref="B5:C5"/>
  </mergeCells>
  <conditionalFormatting sqref="J1:J17">
    <cfRule type="cellIs" dxfId="32" priority="76" operator="equal">
      <formula>#REF!</formula>
    </cfRule>
  </conditionalFormatting>
  <conditionalFormatting sqref="J1:J17">
    <cfRule type="cellIs" dxfId="31" priority="48" operator="equal">
      <formula>$R$15</formula>
    </cfRule>
  </conditionalFormatting>
  <conditionalFormatting sqref="B48:B49 B53:B54 B58:B59 B63:B64 B68:B69 B73:B74 B78:B79 B12:B13 B21:B22 B30:B31 B39:B40">
    <cfRule type="containsText" dxfId="30" priority="90" operator="containsText" text="Vyberte druh činnosti">
      <formula>NOT(ISERROR(SEARCH("Vyberte druh činnosti",B12)))</formula>
    </cfRule>
  </conditionalFormatting>
  <conditionalFormatting sqref="B48 B53 B58 B63 B68 B73 B78 B12 B21 B30 B39">
    <cfRule type="expression" dxfId="29" priority="4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&amp;P&amp;R&amp;8List č. 05 - Další činnosti v pracovněprávním nebo obdobném vztahu nebo ve služebním poměru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činnosti." xr:uid="{00000000-0002-0000-0600-000000000000}">
          <x14:formula1>
            <xm:f>Data!$G$3:$G$6</xm:f>
          </x14:formula1>
          <xm:sqref>B78 B12 B39 B30 B21 B73 B68 B63 B58 B53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K1" s="1"/>
    </row>
    <row r="2" spans="1:11" x14ac:dyDescent="0.25">
      <c r="K2" s="334"/>
    </row>
    <row r="3" spans="1:11" x14ac:dyDescent="0.25">
      <c r="A3" s="258" t="s">
        <v>326</v>
      </c>
      <c r="B3" s="509" t="s">
        <v>105</v>
      </c>
      <c r="C3" s="509"/>
      <c r="K3" s="1"/>
    </row>
    <row r="4" spans="1:11" x14ac:dyDescent="0.25">
      <c r="A4" s="137"/>
      <c r="B4" s="137" t="s">
        <v>82</v>
      </c>
      <c r="C4" s="139"/>
      <c r="K4" s="1"/>
    </row>
    <row r="5" spans="1:11" x14ac:dyDescent="0.25">
      <c r="A5" s="4" t="s">
        <v>170</v>
      </c>
      <c r="B5" s="517" t="str">
        <f>IF(Oznámení!B8="","",CONCATENATE(Oznámení!B8,", nar. ",TEXT(Oznámení!B9,"dd.mm.rrrr")))</f>
        <v/>
      </c>
      <c r="C5" s="518"/>
      <c r="K5" s="26"/>
    </row>
    <row r="6" spans="1:11" ht="15" customHeight="1" x14ac:dyDescent="0.25">
      <c r="A6" s="4" t="s">
        <v>171</v>
      </c>
      <c r="B6" s="517" t="str">
        <f>IF(Oznámení!B22="","",Oznámení!B22)</f>
        <v/>
      </c>
      <c r="C6" s="518"/>
      <c r="K6" s="8"/>
    </row>
    <row r="7" spans="1:11" x14ac:dyDescent="0.25">
      <c r="A7" s="4" t="s">
        <v>164</v>
      </c>
      <c r="B7" s="512" t="str">
        <f>IF(Data!W2=1,"Průběžné oznámení; řádné",IF(Data!W2=2,"Průběžné oznámení; doplnění",IF(Data!W2=0,"Průběžné oznámení;       ⃝   řádné              ⃝   doplnění")))</f>
        <v>Průběžné oznámení; řádné</v>
      </c>
      <c r="C7" s="513"/>
      <c r="K7" s="1"/>
    </row>
    <row r="8" spans="1:11" ht="15" customHeight="1" x14ac:dyDescent="0.25">
      <c r="A8" s="4" t="s">
        <v>165</v>
      </c>
      <c r="B8" s="514" t="str">
        <f>IF(Oznámení!B34="",CONCATENATE(TEXT(Oznámení!B32,"dd.mm.rrrr")),Oznámení!B34)</f>
        <v>1.1.2022 - 31.12.2022</v>
      </c>
      <c r="C8" s="515"/>
      <c r="K8" s="1"/>
    </row>
    <row r="9" spans="1:11" x14ac:dyDescent="0.25">
      <c r="A9" s="410" t="s">
        <v>305</v>
      </c>
      <c r="B9" s="422"/>
      <c r="C9" s="423"/>
      <c r="K9" s="8"/>
    </row>
    <row r="10" spans="1:11" x14ac:dyDescent="0.25">
      <c r="A10" s="411"/>
      <c r="B10" s="424"/>
      <c r="C10" s="425"/>
      <c r="K10" s="1"/>
    </row>
    <row r="11" spans="1:11" ht="14.45" customHeight="1" x14ac:dyDescent="0.25">
      <c r="A11" s="466" t="s">
        <v>288</v>
      </c>
      <c r="B11" s="466"/>
      <c r="C11" s="466"/>
      <c r="K11" s="1"/>
    </row>
    <row r="12" spans="1:11" x14ac:dyDescent="0.25">
      <c r="A12" s="467"/>
      <c r="B12" s="467"/>
      <c r="C12" s="467"/>
      <c r="K12" s="1"/>
    </row>
    <row r="13" spans="1:11" x14ac:dyDescent="0.25">
      <c r="A13" s="248" t="str">
        <f>IF(Data!W2=0,"Druh nemovité věci 38)*�","Druh nemovité věci 38)*")</f>
        <v>Druh nemovité věci 38)*</v>
      </c>
      <c r="B13" s="269" t="s">
        <v>8</v>
      </c>
      <c r="K13" s="1"/>
    </row>
    <row r="14" spans="1:11" x14ac:dyDescent="0.25">
      <c r="A14" s="248" t="str">
        <f>IF(Data!W2=0,"Specifikace druhu 39)*�",IF(OR(B13="jiné",B13="právo stavby"),"Specifikace druhu 39)","Specifikace druhu 39)*"))</f>
        <v>Specifikace druhu 39)*</v>
      </c>
      <c r="B14" s="269" t="s">
        <v>190</v>
      </c>
      <c r="C14" s="20"/>
      <c r="K14" s="1"/>
    </row>
    <row r="15" spans="1:11" x14ac:dyDescent="0.25">
      <c r="A15" s="121" t="str">
        <f>IF(Data!W2=0,"Způsob nabytí 40)*        �","Způsob nabytí 40)*")</f>
        <v>Způsob nabytí 40)*</v>
      </c>
      <c r="B15" s="103" t="s">
        <v>9</v>
      </c>
      <c r="C15" s="20"/>
      <c r="K15" s="1"/>
    </row>
    <row r="16" spans="1:11" x14ac:dyDescent="0.25">
      <c r="A16" s="122" t="s">
        <v>136</v>
      </c>
      <c r="B16" s="230"/>
      <c r="C16" s="15"/>
      <c r="K16" s="8"/>
    </row>
    <row r="17" spans="1:11" x14ac:dyDescent="0.25">
      <c r="A17" s="121" t="str">
        <f>IF(OR(B13=Data!$I$4,B13=Data!$I$5,B13=Data!$I$6,B13=Data!$I$7,B13=Data!$I$3),"Obec - katastrální území*","Obec - katastrální území")</f>
        <v>Obec - katastrální území*</v>
      </c>
      <c r="B17" s="103"/>
      <c r="K17" s="1"/>
    </row>
    <row r="18" spans="1:11" x14ac:dyDescent="0.25">
      <c r="A18" s="120" t="str">
        <f>IF(OR(B13=Data!$I$4,B13=Data!$I$5,B13=Data!$I$6,B13=Data!$I$7,B13=Data!$I$3),"Číslo LV 42)*","Číslo LV 42)")</f>
        <v>Číslo LV 42)*</v>
      </c>
      <c r="B18" s="229"/>
      <c r="C18" s="377">
        <v>2</v>
      </c>
      <c r="K18" s="26"/>
    </row>
    <row r="19" spans="1:11" x14ac:dyDescent="0.25">
      <c r="A19" s="120" t="str">
        <f>IF(OR(B13="Vyberte druh nemovité věci",B13="pozemek",B13="stavba",B13="jednotka",B13="právo stavby",B13="jiné"),"Parcelní číslo 42)*","Parcelní číslo 42)")</f>
        <v>Parcelní číslo 42)*</v>
      </c>
      <c r="B19" s="253"/>
      <c r="C19" s="136"/>
      <c r="K19" s="1"/>
    </row>
    <row r="20" spans="1:11" x14ac:dyDescent="0.25">
      <c r="A20" s="233"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253"/>
      <c r="C20" s="78"/>
      <c r="K20" s="43"/>
    </row>
    <row r="21" spans="1:11" x14ac:dyDescent="0.25">
      <c r="A21" s="233" t="s">
        <v>220</v>
      </c>
      <c r="B21" s="253"/>
      <c r="C21" s="78"/>
      <c r="K21" s="1"/>
    </row>
    <row r="22" spans="1:11" x14ac:dyDescent="0.25">
      <c r="A22" s="121" t="str">
        <f>IF(Data!W2=0,"Vlastnictví 44)                 �","Vlastnictví 44)")</f>
        <v>Vlastnictví 44)</v>
      </c>
      <c r="B22" s="103" t="s">
        <v>19</v>
      </c>
      <c r="C22" s="136"/>
      <c r="K22" s="1"/>
    </row>
    <row r="23" spans="1:11" ht="15.75" thickBot="1" x14ac:dyDescent="0.3">
      <c r="A23" s="338" t="s">
        <v>118</v>
      </c>
      <c r="B23" s="174"/>
      <c r="C23" s="15"/>
      <c r="K23" s="1"/>
    </row>
    <row r="24" spans="1:11" ht="15.75" thickTop="1" x14ac:dyDescent="0.25">
      <c r="A24" s="248" t="str">
        <f>IF(Data!W2=0,"Druh nemovité věci 38)*�","Druh nemovité věci 38)*")</f>
        <v>Druh nemovité věci 38)*</v>
      </c>
      <c r="B24" s="234" t="s">
        <v>8</v>
      </c>
      <c r="C24" s="235"/>
      <c r="K24" s="1"/>
    </row>
    <row r="25" spans="1:11" x14ac:dyDescent="0.25">
      <c r="A25" s="121" t="str">
        <f>IF(Data!W2=0,"Specifikace druhu 39)*�",IF(OR(B24="jiné",B24="právo stavby"),"Specifikace druhu 39)","Specifikace druhu 39)*"))</f>
        <v>Specifikace druhu 39)*</v>
      </c>
      <c r="B25" s="110" t="s">
        <v>190</v>
      </c>
      <c r="C25" s="20"/>
      <c r="K25" s="8"/>
    </row>
    <row r="26" spans="1:11" x14ac:dyDescent="0.25">
      <c r="A26" s="121" t="str">
        <f>IF(Data!W2=0,"Způsob nabytí 40)*        �","Způsob nabytí 40)*")</f>
        <v>Způsob nabytí 40)*</v>
      </c>
      <c r="B26" s="103" t="s">
        <v>9</v>
      </c>
      <c r="C26" s="20"/>
      <c r="K26" s="1"/>
    </row>
    <row r="27" spans="1:11" x14ac:dyDescent="0.25">
      <c r="A27" s="122" t="s">
        <v>136</v>
      </c>
      <c r="B27" s="230"/>
      <c r="C27" s="15"/>
      <c r="K27" s="8"/>
    </row>
    <row r="28" spans="1:11" x14ac:dyDescent="0.25">
      <c r="A28" s="121" t="str">
        <f>IF(OR(B24=Data!$I$4,B24=Data!$I$5,B24=Data!$I$6,B24=Data!$I$7,B24=Data!$I$3),"Obec - katastrální území*","Obec - katastrální území")</f>
        <v>Obec - katastrální území*</v>
      </c>
      <c r="B28" s="103"/>
      <c r="C28" s="377">
        <v>3</v>
      </c>
      <c r="K28" s="26"/>
    </row>
    <row r="29" spans="1:11" x14ac:dyDescent="0.25">
      <c r="A29" s="120" t="str">
        <f>IF(OR(B24=Data!$I$4,B24=Data!$I$5,B24=Data!$I$6,B24=Data!$I$7,B24=Data!$I$3),"Číslo LV 42)*","Číslo LV 42)")</f>
        <v>Číslo LV 42)*</v>
      </c>
      <c r="B29" s="229"/>
      <c r="C29" s="15"/>
      <c r="K29" s="1"/>
    </row>
    <row r="30" spans="1:11" x14ac:dyDescent="0.25">
      <c r="A30" s="120" t="str">
        <f>IF(OR(B24="Vyberte druh nemovité věci",B24="pozemek",B24="stavba",B24="jednotka",B24="právo stavby",B24="jiné"),"Parcelní číslo 42)*","Parcelní číslo 42)")</f>
        <v>Parcelní číslo 42)*</v>
      </c>
      <c r="B30" s="253"/>
      <c r="C30" s="136"/>
      <c r="K30" s="1"/>
    </row>
    <row r="31" spans="1:11" x14ac:dyDescent="0.25">
      <c r="A31" s="233"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253"/>
      <c r="C31" s="78"/>
      <c r="K31" s="8"/>
    </row>
    <row r="32" spans="1:11" x14ac:dyDescent="0.25">
      <c r="A32" s="233" t="s">
        <v>220</v>
      </c>
      <c r="B32" s="253"/>
      <c r="C32" s="78"/>
      <c r="I32" s="3"/>
    </row>
    <row r="33" spans="1:9" x14ac:dyDescent="0.25">
      <c r="A33" s="121" t="str">
        <f>IF(Data!W2=0,"Vlastnictví 44)                 �","Vlastnictví 44)")</f>
        <v>Vlastnictví 44)</v>
      </c>
      <c r="B33" s="103" t="s">
        <v>19</v>
      </c>
      <c r="C33" s="136"/>
      <c r="I33" s="124"/>
    </row>
    <row r="34" spans="1:9" ht="15.75" thickBot="1" x14ac:dyDescent="0.3">
      <c r="A34" s="78" t="s">
        <v>118</v>
      </c>
      <c r="B34" s="174"/>
      <c r="C34" s="15"/>
    </row>
    <row r="35" spans="1:9" ht="15.75" thickTop="1" x14ac:dyDescent="0.25">
      <c r="A35" s="250" t="str">
        <f>IF(Data!W2=0,"Druh nemovité věci 38)*�","Druh nemovité věci 38)*")</f>
        <v>Druh nemovité věci 38)*</v>
      </c>
      <c r="B35" s="234" t="s">
        <v>8</v>
      </c>
      <c r="C35" s="235"/>
    </row>
    <row r="36" spans="1:9" x14ac:dyDescent="0.25">
      <c r="A36" s="78" t="str">
        <f>IF(Data!W2=0,"Specifikace druhu 39)*�",IF(OR(B35="jiné",B35="právo stavby"),"Specifikace druhu 39)","Specifikace druhu 39)*"))</f>
        <v>Specifikace druhu 39)*</v>
      </c>
      <c r="B36" s="110" t="s">
        <v>190</v>
      </c>
      <c r="C36" s="20"/>
    </row>
    <row r="37" spans="1:9" x14ac:dyDescent="0.25">
      <c r="A37" s="120" t="str">
        <f>IF(Data!W2=0,"Způsob nabytí 40)*        �","Způsob nabytí 40)*")</f>
        <v>Způsob nabytí 40)*</v>
      </c>
      <c r="B37" s="103" t="s">
        <v>9</v>
      </c>
      <c r="C37" s="20"/>
    </row>
    <row r="38" spans="1:9" x14ac:dyDescent="0.25">
      <c r="A38" s="236" t="s">
        <v>136</v>
      </c>
      <c r="B38" s="230"/>
      <c r="C38" s="15"/>
    </row>
    <row r="39" spans="1:9" x14ac:dyDescent="0.25">
      <c r="A39" s="121" t="str">
        <f>IF(OR(B35=Data!$I$4,B35=Data!$I$5,B35=Data!$I$6,B35=Data!$I$7,B35=Data!$I$3),"Obec - katastrální území*","Obec - katastrální území")</f>
        <v>Obec - katastrální území*</v>
      </c>
      <c r="B39" s="103"/>
      <c r="C39" s="15" t="s">
        <v>95</v>
      </c>
    </row>
    <row r="40" spans="1:9" x14ac:dyDescent="0.25">
      <c r="A40" s="120" t="str">
        <f>IF(OR(B35=Data!$I$4,B35=Data!$I$5,B35=Data!$I$6,B35=Data!$I$7,B35=Data!$I$3),"Číslo LV 42)*","Číslo LV 42)")</f>
        <v>Číslo LV 42)*</v>
      </c>
      <c r="B40" s="229"/>
      <c r="C40" s="377">
        <v>4</v>
      </c>
    </row>
    <row r="41" spans="1:9" x14ac:dyDescent="0.25">
      <c r="A41" s="120" t="str">
        <f>IF(OR(B35="Vyberte druh nemovité věci",B35="pozemek",B35="stavba",B35="jednotka",B35="právo stavby",B35="jiné"),"Parcelní číslo 42)*","Parcelní číslo 42)")</f>
        <v>Parcelní číslo 42)*</v>
      </c>
      <c r="B41" s="253"/>
      <c r="C41" s="136"/>
    </row>
    <row r="42" spans="1:9" x14ac:dyDescent="0.25">
      <c r="A42" s="233" t="str">
        <f>IF(OR(AND(B35="stavba",B36=Data!$M$31),AND(B35="stavba",B36=Data!$M$32),AND(B35="stavba",Oznámení!B36=Data!$M$29),AND(B35="stavba",B36="")),"Číslo popisné/evidenční 43)*",IF(OR(B35="jiné",B35="pozemek",B35="právo stavby",B35="jednotka",B36=Data!$M$30,B36=Data!$M$33,B36=Data!$M$34,B36=Data!$M$35),"Číslo popisné/evidenční 43)","Číslo popisné/evidenční 43)*"))</f>
        <v>Číslo popisné/evidenční 43)*</v>
      </c>
      <c r="B42" s="253"/>
      <c r="C42" s="78"/>
    </row>
    <row r="43" spans="1:9" x14ac:dyDescent="0.25">
      <c r="A43" s="233" t="s">
        <v>220</v>
      </c>
      <c r="B43" s="253"/>
      <c r="C43" s="78"/>
    </row>
    <row r="44" spans="1:9" x14ac:dyDescent="0.25">
      <c r="A44" s="121" t="str">
        <f>IF(Data!W2=0,"Vlastnictví 44)                 �","Vlastnictví 44)")</f>
        <v>Vlastnictví 44)</v>
      </c>
      <c r="B44" s="103" t="s">
        <v>19</v>
      </c>
      <c r="C44" s="136"/>
    </row>
    <row r="45" spans="1:9" ht="15.75" thickBot="1" x14ac:dyDescent="0.3">
      <c r="A45" s="166" t="s">
        <v>118</v>
      </c>
      <c r="B45" s="164"/>
      <c r="C45" s="148"/>
    </row>
    <row r="46" spans="1:9" ht="15.75" thickTop="1" x14ac:dyDescent="0.25">
      <c r="A46" s="248" t="str">
        <f>IF(Data!W2=0,"Druh nemovité věci 38)*�","Druh nemovité věci 38)*")</f>
        <v>Druh nemovité věci 38)*</v>
      </c>
      <c r="B46" s="103" t="s">
        <v>8</v>
      </c>
      <c r="C46" s="20"/>
    </row>
    <row r="47" spans="1:9" x14ac:dyDescent="0.25">
      <c r="A47" s="248" t="str">
        <f>IF(Data!W2=0,"Specifikace druhu 39)*�",IF(OR(B46="jiné",B46="právo stavby"),"Specifikace druhu 39)","Specifikace druhu 39)*"))</f>
        <v>Specifikace druhu 39)*</v>
      </c>
      <c r="B47" s="103" t="s">
        <v>190</v>
      </c>
      <c r="C47" s="20"/>
    </row>
    <row r="48" spans="1:9" x14ac:dyDescent="0.25">
      <c r="A48" s="121" t="str">
        <f>IF(Data!W2=0,"Způsob nabytí 40)*        �","Způsob nabytí 40)*")</f>
        <v>Způsob nabytí 40)*</v>
      </c>
      <c r="B48" s="103" t="s">
        <v>9</v>
      </c>
      <c r="C48" s="20"/>
    </row>
    <row r="49" spans="1:3" x14ac:dyDescent="0.25">
      <c r="A49" s="122" t="s">
        <v>136</v>
      </c>
      <c r="B49" s="230"/>
      <c r="C49" s="15"/>
    </row>
    <row r="50" spans="1:3" x14ac:dyDescent="0.25">
      <c r="A50" s="121" t="str">
        <f>IF(OR(B46=Data!$I$4,B46=Data!$I$5,B46=Data!$I$6,B46=Data!$I$7,B46=Data!$I$3),"Obec - katastrální území*","Obec - katastrální území")</f>
        <v>Obec - katastrální území*</v>
      </c>
      <c r="B50" s="103"/>
      <c r="C50" s="377">
        <v>5</v>
      </c>
    </row>
    <row r="51" spans="1:3" x14ac:dyDescent="0.25">
      <c r="A51" s="120" t="str">
        <f>IF(OR(B46=Data!$I$4,B46=Data!$I$5,B46=Data!$I$6,B46=Data!$I$7,B46=Data!$I$3),"Číslo LV 42)*","Číslo LV 42)")</f>
        <v>Číslo LV 42)*</v>
      </c>
      <c r="B51" s="229"/>
      <c r="C51" s="15"/>
    </row>
    <row r="52" spans="1:3" x14ac:dyDescent="0.25">
      <c r="A52" s="121" t="str">
        <f>IF(OR(B46="Vyberte druh nemovité věci",B46="pozemek",B46="stavba",B46="jednotka",B46="právo stavby",B46="jiné"),"Parcelní číslo 42)*","Parcelní číslo 42)")</f>
        <v>Parcelní číslo 42)*</v>
      </c>
      <c r="B52" s="253"/>
      <c r="C52" s="136"/>
    </row>
    <row r="53" spans="1:3" x14ac:dyDescent="0.25">
      <c r="A53" s="233" t="str">
        <f>IF(OR(AND(B46="stavba",B47=Data!$M$31),AND(B46="stavba",B47=Data!$M$32),AND(B46="stavba",Oznámení!B47=Data!$M$29),AND(B46="stavba",B47="")),"Číslo popisné/evidenční 43)*",IF(OR(B46="jiné",B46="pozemek",B46="právo stavby",B46="jednotka",B47=Data!$M$30,B47=Data!$M$33,B47=Data!$M$34,B47=Data!$M$35),"Číslo popisné/evidenční 43)","Číslo popisné/evidenční 43)*"))</f>
        <v>Číslo popisné/evidenční 43)*</v>
      </c>
      <c r="B53" s="253"/>
      <c r="C53" s="78"/>
    </row>
    <row r="54" spans="1:3" x14ac:dyDescent="0.25">
      <c r="A54" s="233" t="s">
        <v>220</v>
      </c>
      <c r="B54" s="253"/>
      <c r="C54" s="78"/>
    </row>
    <row r="55" spans="1:3" x14ac:dyDescent="0.25">
      <c r="A55" s="121" t="str">
        <f>IF(Data!W2=0,"Vlastnictví 44)                 �","Vlastnictví 44)")</f>
        <v>Vlastnictví 44)</v>
      </c>
      <c r="B55" s="103" t="s">
        <v>19</v>
      </c>
      <c r="C55" s="136"/>
    </row>
    <row r="56" spans="1:3" ht="15.75" thickBot="1" x14ac:dyDescent="0.3">
      <c r="A56" s="78" t="s">
        <v>118</v>
      </c>
      <c r="B56" s="174"/>
      <c r="C56" s="15"/>
    </row>
    <row r="57" spans="1:3" ht="15.75" thickTop="1" x14ac:dyDescent="0.25">
      <c r="A57" s="249" t="str">
        <f>IF(Data!W2=0,"Druh nemovité věci 38)*�","Druh nemovité věci 38)*")</f>
        <v>Druh nemovité věci 38)*</v>
      </c>
      <c r="B57" s="234" t="s">
        <v>8</v>
      </c>
      <c r="C57" s="235"/>
    </row>
    <row r="58" spans="1:3" x14ac:dyDescent="0.25">
      <c r="A58" s="78" t="str">
        <f>IF(Data!W2=0,"Specifikace druhu 39)*�",IF(OR(B57="jiné",B57="právo stavby"),"Specifikace druhu 39)","Specifikace druhu 39)*"))</f>
        <v>Specifikace druhu 39)*</v>
      </c>
      <c r="B58" s="110" t="s">
        <v>190</v>
      </c>
      <c r="C58" s="20"/>
    </row>
    <row r="59" spans="1:3" x14ac:dyDescent="0.25">
      <c r="A59" s="121" t="str">
        <f>IF(Data!W2=0,"Způsob nabytí 40)*        �","Způsob nabytí 40)*")</f>
        <v>Způsob nabytí 40)*</v>
      </c>
      <c r="B59" s="103" t="s">
        <v>9</v>
      </c>
      <c r="C59" s="20"/>
    </row>
    <row r="60" spans="1:3" x14ac:dyDescent="0.25">
      <c r="A60" s="122" t="s">
        <v>136</v>
      </c>
      <c r="B60" s="230"/>
      <c r="C60" s="15"/>
    </row>
    <row r="61" spans="1:3" x14ac:dyDescent="0.25">
      <c r="A61" s="121" t="str">
        <f>IF(OR(B57=Data!$I$4,B57=Data!$I$5,B57=Data!$I$6,B57=Data!$I$7,B57=Data!$I$3),"Obec - katastrální území*","Obec - katastrální území")</f>
        <v>Obec - katastrální území*</v>
      </c>
      <c r="B61" s="103"/>
      <c r="C61" s="377">
        <v>6</v>
      </c>
    </row>
    <row r="62" spans="1:3" x14ac:dyDescent="0.25">
      <c r="A62" s="120" t="str">
        <f>IF(OR(B57=Data!$I$4,B57=Data!$I$5,B57=Data!$I$6,B57=Data!$I$7,B57=Data!$I$3),"Číslo LV 42)*","Číslo LV 42)")</f>
        <v>Číslo LV 42)*</v>
      </c>
      <c r="B62" s="229"/>
      <c r="C62" s="15"/>
    </row>
    <row r="63" spans="1:3" x14ac:dyDescent="0.25">
      <c r="A63" s="121" t="str">
        <f>IF(OR(B57="Vyberte druh nemovité věci",B57="pozemek",B57="stavba",B57="jednotka",B57="právo stavby",B57="jiné"),"Parcelní číslo 42)*","Parcelní číslo 42)")</f>
        <v>Parcelní číslo 42)*</v>
      </c>
      <c r="B63" s="253"/>
      <c r="C63" s="136"/>
    </row>
    <row r="64" spans="1:3" x14ac:dyDescent="0.25">
      <c r="A64" s="233" t="str">
        <f>IF(OR(AND(B57="stavba",B58=Data!$M$31),AND(B57="stavba",B58=Data!$M$32),AND(B57="stavba",Oznámení!B58=Data!$M$29),AND(B57="stavba",B58="")),"Číslo popisné/evidenční 43)*",IF(OR(B57="jiné",B57="pozemek",B57="právo stavby",B57="jednotka",B58=Data!$M$30,B58=Data!$M$33,B58=Data!$M$34,B58=Data!$M$35),"Číslo popisné/evidenční 43)","Číslo popisné/evidenční 43)*"))</f>
        <v>Číslo popisné/evidenční 43)*</v>
      </c>
      <c r="B64" s="253"/>
      <c r="C64" s="78"/>
    </row>
    <row r="65" spans="1:4" x14ac:dyDescent="0.25">
      <c r="A65" s="233" t="s">
        <v>220</v>
      </c>
      <c r="B65" s="253"/>
      <c r="C65" s="78"/>
    </row>
    <row r="66" spans="1:4" x14ac:dyDescent="0.25">
      <c r="A66" s="121" t="str">
        <f>IF(Data!W2=0,"Vlastnictví 44)                 �","Vlastnictví 44)")</f>
        <v>Vlastnictví 44)</v>
      </c>
      <c r="B66" s="103" t="s">
        <v>19</v>
      </c>
      <c r="C66" s="136"/>
    </row>
    <row r="67" spans="1:4" ht="15.75" thickBot="1" x14ac:dyDescent="0.3">
      <c r="A67" s="78" t="s">
        <v>118</v>
      </c>
      <c r="B67" s="174"/>
      <c r="C67" s="15"/>
    </row>
    <row r="68" spans="1:4" ht="15.75" thickTop="1" x14ac:dyDescent="0.25">
      <c r="A68" s="249" t="str">
        <f>IF(Data!W2=0,"Druh nemovité věci 38)*�","Druh nemovité věci 38)*")</f>
        <v>Druh nemovité věci 38)*</v>
      </c>
      <c r="B68" s="234" t="s">
        <v>8</v>
      </c>
      <c r="C68" s="235"/>
      <c r="D68" s="141"/>
    </row>
    <row r="69" spans="1:4" x14ac:dyDescent="0.25">
      <c r="A69" s="78" t="str">
        <f>IF(Data!W2=0,"Specifikace druhu 39)*�",IF(OR(B68="jiné",B68="právo stavby"),"Specifikace druhu 39)","Specifikace druhu 39)*"))</f>
        <v>Specifikace druhu 39)*</v>
      </c>
      <c r="B69" s="110" t="s">
        <v>190</v>
      </c>
      <c r="C69" s="20"/>
    </row>
    <row r="70" spans="1:4" x14ac:dyDescent="0.25">
      <c r="A70" s="121" t="str">
        <f>IF(Data!W2=0,"Způsob nabytí 40)*        �","Způsob nabytí 40)*")</f>
        <v>Způsob nabytí 40)*</v>
      </c>
      <c r="B70" s="103" t="s">
        <v>9</v>
      </c>
      <c r="C70" s="20"/>
    </row>
    <row r="71" spans="1:4" x14ac:dyDescent="0.25">
      <c r="A71" s="115" t="s">
        <v>136</v>
      </c>
      <c r="B71" s="230"/>
      <c r="C71" s="377">
        <v>7</v>
      </c>
    </row>
    <row r="72" spans="1:4" x14ac:dyDescent="0.25">
      <c r="A72" s="121" t="str">
        <f>IF(OR(B68=Data!$I$4,B68=Data!$I$5,B68=Data!$I$6,B68=Data!$I$7,B68=Data!$I$3),"Obec - katastrální území*","Obec - katastrální území")</f>
        <v>Obec - katastrální území*</v>
      </c>
      <c r="B72" s="103"/>
      <c r="C72" s="15" t="s">
        <v>95</v>
      </c>
    </row>
    <row r="73" spans="1:4" x14ac:dyDescent="0.25">
      <c r="A73" s="120" t="str">
        <f>IF(OR(B68=Data!$I$4,B68=Data!$I$5,B68=Data!$I$6,B68=Data!$I$7,B68=Data!$I$3),"Číslo LV 42)*","Číslo LV 42)")</f>
        <v>Číslo LV 42)*</v>
      </c>
      <c r="B73" s="229"/>
      <c r="C73" s="15"/>
    </row>
    <row r="74" spans="1:4" x14ac:dyDescent="0.25">
      <c r="A74" s="121" t="str">
        <f>IF(OR(B68="Vyberte druh nemovité věci",B68="pozemek",B68="stavba",B68="jednotka",B68="právo stavby",B68="jiné"),"Parcelní číslo 42)*","Parcelní číslo 42)")</f>
        <v>Parcelní číslo 42)*</v>
      </c>
      <c r="B74" s="282"/>
      <c r="C74" s="136"/>
    </row>
    <row r="75" spans="1:4" x14ac:dyDescent="0.25">
      <c r="A75" s="233" t="str">
        <f>IF(OR(AND(B68="stavba",B69=Data!$M$31),AND(B68="stavba",B69=Data!$M$32),AND(B68="stavba",Oznámení!B69=Data!$M$29),AND(B68="stavba",B69="")),"Číslo popisné/evidenční 43)*",IF(OR(B68="jiné",B68="pozemek",B68="právo stavby",B68="jednotka",B69=Data!$M$30,B69=Data!$M$33,B69=Data!$M$34,B69=Data!$M$35),"Číslo popisné/evidenční 43)","Číslo popisné/evidenční 43)*"))</f>
        <v>Číslo popisné/evidenční 43)*</v>
      </c>
      <c r="B75" s="282"/>
      <c r="C75" s="78"/>
    </row>
    <row r="76" spans="1:4" x14ac:dyDescent="0.25">
      <c r="A76" s="233" t="s">
        <v>220</v>
      </c>
      <c r="B76" s="282"/>
      <c r="C76" s="78"/>
    </row>
    <row r="77" spans="1:4" x14ac:dyDescent="0.25">
      <c r="A77" s="121" t="str">
        <f>IF(Data!W2=0,"Vlastnictví 44)                 �","Vlastnictví 44)")</f>
        <v>Vlastnictví 44)</v>
      </c>
      <c r="B77" s="103" t="s">
        <v>19</v>
      </c>
      <c r="C77" s="136"/>
    </row>
    <row r="78" spans="1:4" ht="15.75" thickBot="1" x14ac:dyDescent="0.3">
      <c r="A78" s="166" t="s">
        <v>118</v>
      </c>
      <c r="B78" s="164"/>
      <c r="C78" s="148"/>
    </row>
    <row r="79" spans="1:4" ht="15.75" thickTop="1" x14ac:dyDescent="0.25">
      <c r="A79" s="141"/>
      <c r="B79" s="365"/>
      <c r="C79" s="15"/>
    </row>
    <row r="80" spans="1:4" x14ac:dyDescent="0.25">
      <c r="A80" s="141" t="s">
        <v>115</v>
      </c>
      <c r="B80" s="368"/>
      <c r="C80" s="15"/>
    </row>
    <row r="81" spans="1:11" x14ac:dyDescent="0.25">
      <c r="A81" s="141"/>
      <c r="B81" s="365"/>
      <c r="C81" s="15"/>
    </row>
    <row r="82" spans="1:11" x14ac:dyDescent="0.25">
      <c r="A82" s="466" t="s">
        <v>288</v>
      </c>
      <c r="B82" s="466"/>
      <c r="C82" s="466"/>
      <c r="K82" s="1"/>
    </row>
    <row r="83" spans="1:11" x14ac:dyDescent="0.25">
      <c r="A83" s="467"/>
      <c r="B83" s="467"/>
      <c r="C83" s="467"/>
      <c r="K83" s="334"/>
    </row>
    <row r="84" spans="1:11" x14ac:dyDescent="0.25">
      <c r="A84" s="248" t="str">
        <f>IF(Data!W2=0,"Druh nemovité věci 38)*�","Druh nemovité věci 38)*")</f>
        <v>Druh nemovité věci 38)*</v>
      </c>
      <c r="B84" s="103" t="s">
        <v>8</v>
      </c>
      <c r="C84" s="20"/>
      <c r="K84" s="1"/>
    </row>
    <row r="85" spans="1:11" x14ac:dyDescent="0.25">
      <c r="A85" s="248" t="str">
        <f>IF(Data!W2=0,"Specifikace druhu 39)*�",IF(OR(B84="jiné",B84="právo stavby"),"Specifikace druhu 39)","Specifikace druhu 39)*"))</f>
        <v>Specifikace druhu 39)*</v>
      </c>
      <c r="B85" s="103" t="s">
        <v>190</v>
      </c>
      <c r="C85" s="20"/>
      <c r="K85" s="1"/>
    </row>
    <row r="86" spans="1:11" x14ac:dyDescent="0.25">
      <c r="A86" s="121" t="str">
        <f>IF(Data!W2=0,"Způsob nabytí 40)*        �","Způsob nabytí 40)*")</f>
        <v>Způsob nabytí 40)*</v>
      </c>
      <c r="B86" s="103" t="s">
        <v>9</v>
      </c>
      <c r="C86" s="376">
        <v>8</v>
      </c>
      <c r="K86" s="26"/>
    </row>
    <row r="87" spans="1:11" x14ac:dyDescent="0.25">
      <c r="A87" s="122" t="s">
        <v>136</v>
      </c>
      <c r="B87" s="230"/>
      <c r="C87" s="15"/>
      <c r="K87" s="8"/>
    </row>
    <row r="88" spans="1:11" x14ac:dyDescent="0.25">
      <c r="A88" s="121" t="str">
        <f>IF(OR(B84=Data!$I$4,B84=Data!$I$5,B84=Data!$I$6,B84=Data!$I$7,B84=Data!$I$3),"Obec - katastrální území*","Obec - katastrální území")</f>
        <v>Obec - katastrální území*</v>
      </c>
      <c r="B88" s="103"/>
      <c r="C88" s="15" t="s">
        <v>95</v>
      </c>
      <c r="K88" s="1"/>
    </row>
    <row r="89" spans="1:11" x14ac:dyDescent="0.25">
      <c r="A89" s="120" t="str">
        <f>IF(OR(B84=Data!$I$4,B84=Data!$I$5,B84=Data!$I$6,B84=Data!$I$7,B84=Data!$I$3),"Číslo LV 42)*","Číslo LV 42)")</f>
        <v>Číslo LV 42)*</v>
      </c>
      <c r="B89" s="229"/>
      <c r="C89" s="15"/>
      <c r="K89" s="1"/>
    </row>
    <row r="90" spans="1:11" x14ac:dyDescent="0.25">
      <c r="A90" s="121" t="str">
        <f>IF(OR(B84="Vyberte druh nemovité věci",B84="pozemek",B84="stavba",B84="jednotka",B84="právo stavby",B84="jiné"),"Parcelní číslo 42)*","Parcelní číslo 42)")</f>
        <v>Parcelní číslo 42)*</v>
      </c>
      <c r="B90" s="253"/>
      <c r="C90" s="136"/>
      <c r="K90" s="8"/>
    </row>
    <row r="91" spans="1:11" x14ac:dyDescent="0.25">
      <c r="A91" s="233" t="str">
        <f>IF(OR(AND(B84="stavba",B85=Data!$M$31),AND(B84="stavba",B85=Data!$M$32),AND(B84="stavba",Oznámení!B85=Data!$M$29),AND(B84="stavba",B85="")),"Číslo popisné/evidenční 43)*",IF(OR(B84="jiné",B84="pozemek",B84="právo stavby",B84="jednotka",B85=Data!$M$30,B85=Data!$M$33,B85=Data!$M$34,B85=Data!$M$35),"Číslo popisné/evidenční 43)","Číslo popisné/evidenční 43)*"))</f>
        <v>Číslo popisné/evidenční 43)*</v>
      </c>
      <c r="B91" s="253"/>
      <c r="C91" s="78"/>
      <c r="K91" s="1"/>
    </row>
    <row r="92" spans="1:11" x14ac:dyDescent="0.25">
      <c r="A92" s="233" t="s">
        <v>220</v>
      </c>
      <c r="B92" s="253"/>
      <c r="C92" s="78"/>
    </row>
    <row r="93" spans="1:11" x14ac:dyDescent="0.25">
      <c r="A93" s="121" t="str">
        <f>IF(Data!W2=0,"Vlastnictví 44)                 �","Vlastnictví 44)")</f>
        <v>Vlastnictví 44)</v>
      </c>
      <c r="B93" s="103" t="s">
        <v>19</v>
      </c>
      <c r="C93" s="136"/>
    </row>
    <row r="94" spans="1:11" ht="15.75" thickBot="1" x14ac:dyDescent="0.3">
      <c r="A94" s="191" t="s">
        <v>118</v>
      </c>
      <c r="B94" s="164"/>
      <c r="C94" s="148"/>
    </row>
    <row r="95" spans="1:11" ht="15.75" thickTop="1" x14ac:dyDescent="0.25">
      <c r="A95" s="78" t="str">
        <f>IF(Data!W2=0,"Druh nemovité věci 38)*�","Druh nemovité věci 38)*")</f>
        <v>Druh nemovité věci 38)*</v>
      </c>
      <c r="B95" s="103" t="s">
        <v>8</v>
      </c>
      <c r="C95" s="20"/>
    </row>
    <row r="96" spans="1:11" x14ac:dyDescent="0.25">
      <c r="A96" s="78" t="str">
        <f>IF(Data!W2=0,"Specifikace druhu 39)*�",IF(OR(B95="jiné",B95="právo stavby"),"Specifikace druhu 39)","Specifikace druhu 39)*"))</f>
        <v>Specifikace druhu 39)*</v>
      </c>
      <c r="B96" s="110" t="s">
        <v>190</v>
      </c>
      <c r="C96" s="20"/>
    </row>
    <row r="97" spans="1:3" x14ac:dyDescent="0.25">
      <c r="A97" s="121" t="str">
        <f>IF(Data!W2=0,"Způsob nabytí 40)*        �","Způsob nabytí 40)*")</f>
        <v>Způsob nabytí 40)*</v>
      </c>
      <c r="B97" s="103" t="s">
        <v>9</v>
      </c>
      <c r="C97" s="376">
        <v>9</v>
      </c>
    </row>
    <row r="98" spans="1:3" x14ac:dyDescent="0.25">
      <c r="A98" s="122" t="s">
        <v>136</v>
      </c>
      <c r="B98" s="230"/>
      <c r="C98" s="15"/>
    </row>
    <row r="99" spans="1:3" x14ac:dyDescent="0.25">
      <c r="A99" s="121" t="str">
        <f>IF(OR(B95=Data!$I$4,B95=Data!$I$5,B95=Data!$I$6,B95=Data!$I$7,B95=Data!$I$3),"Obec - katastrální území*","Obec - katastrální území")</f>
        <v>Obec - katastrální území*</v>
      </c>
      <c r="B99" s="103"/>
      <c r="C99" s="15" t="s">
        <v>95</v>
      </c>
    </row>
    <row r="100" spans="1:3" x14ac:dyDescent="0.25">
      <c r="A100" s="120" t="str">
        <f>IF(OR(B95=Data!$I$4,B95=Data!$I$5,B95=Data!$I$6,B95=Data!$I$7,B95=Data!$I$3),"Číslo LV 42)*","Číslo LV 42)")</f>
        <v>Číslo LV 42)*</v>
      </c>
      <c r="B100" s="229"/>
      <c r="C100" s="15"/>
    </row>
    <row r="101" spans="1:3" x14ac:dyDescent="0.25">
      <c r="A101" s="120" t="str">
        <f>IF(OR(B95="Vyberte druh nemovité věci",B95="pozemek",B95="stavba",B95="jednotka",B95="právo stavby",B95="jiné"),"Parcelní číslo 42)*","Parcelní číslo 42)")</f>
        <v>Parcelní číslo 42)*</v>
      </c>
      <c r="B101" s="253"/>
      <c r="C101" s="136"/>
    </row>
    <row r="102" spans="1:3" x14ac:dyDescent="0.25">
      <c r="A102" s="233" t="str">
        <f>IF(OR(AND(B95="stavba",B96=Data!$M$31),AND(B95="stavba",B96=Data!$M$32),AND(B95="stavba",Oznámení!B96=Data!$M$29),AND(B95="stavba",B96="")),"Číslo popisné/evidenční 43)*",IF(OR(B95="jiné",B95="pozemek",B95="právo stavby",B95="jednotka",B96=Data!$M$30,B96=Data!$M$33,B96=Data!$M$34,B96=Data!$M$35),"Číslo popisné/evidenční 43)","Číslo popisné/evidenční 43)*"))</f>
        <v>Číslo popisné/evidenční 43)*</v>
      </c>
      <c r="B102" s="253"/>
      <c r="C102" s="78"/>
    </row>
    <row r="103" spans="1:3" x14ac:dyDescent="0.25">
      <c r="A103" s="233" t="s">
        <v>220</v>
      </c>
      <c r="B103" s="253"/>
      <c r="C103" s="78"/>
    </row>
    <row r="104" spans="1:3" x14ac:dyDescent="0.25">
      <c r="A104" s="121" t="str">
        <f>IF(Data!W2=0,"Vlastnictví 44)                 �","Vlastnictví 44)")</f>
        <v>Vlastnictví 44)</v>
      </c>
      <c r="B104" s="103" t="s">
        <v>19</v>
      </c>
      <c r="C104" s="136"/>
    </row>
    <row r="105" spans="1:3" ht="15.75" thickBot="1" x14ac:dyDescent="0.3">
      <c r="A105" s="78" t="s">
        <v>118</v>
      </c>
      <c r="B105" s="174"/>
      <c r="C105" s="15"/>
    </row>
    <row r="106" spans="1:3" ht="15.75" thickTop="1" x14ac:dyDescent="0.25">
      <c r="A106" s="249" t="str">
        <f>IF(Data!W2=0,"Druh nemovité věci 38)*�","Druh nemovité věci 38)*")</f>
        <v>Druh nemovité věci 38)*</v>
      </c>
      <c r="B106" s="234" t="s">
        <v>8</v>
      </c>
      <c r="C106" s="235"/>
    </row>
    <row r="107" spans="1:3" x14ac:dyDescent="0.25">
      <c r="A107" s="78" t="str">
        <f>IF(Data!$W$2=0,"Specifikace druhu 39)*�",IF(OR(B106="jiné",B106="právo stavby"),"Specifikace druhu 39)","Specifikace druhu 39)*"))</f>
        <v>Specifikace druhu 39)*</v>
      </c>
      <c r="B107" s="110" t="s">
        <v>190</v>
      </c>
      <c r="C107" s="20"/>
    </row>
    <row r="108" spans="1:3" x14ac:dyDescent="0.25">
      <c r="A108" s="121" t="str">
        <f>IF(Data!W2=0,"Způsob nabytí 40)*        �","Způsob nabytí 40)*")</f>
        <v>Způsob nabytí 40)*</v>
      </c>
      <c r="B108" s="103" t="s">
        <v>9</v>
      </c>
      <c r="C108" s="376">
        <v>10</v>
      </c>
    </row>
    <row r="109" spans="1:3" x14ac:dyDescent="0.25">
      <c r="A109" s="122" t="s">
        <v>136</v>
      </c>
      <c r="B109" s="230"/>
      <c r="C109" s="15"/>
    </row>
    <row r="110" spans="1:3" x14ac:dyDescent="0.25">
      <c r="A110" s="121" t="str">
        <f>IF(OR(B106=Data!$I$4,B106=Data!$I$5,B106=Data!$I$6,B106=Data!$I$7,B106=Data!$I$3),"Obec - katastrální území*","Obec - katastrální území")</f>
        <v>Obec - katastrální území*</v>
      </c>
      <c r="B110" s="103"/>
      <c r="C110" s="15" t="s">
        <v>95</v>
      </c>
    </row>
    <row r="111" spans="1:3" x14ac:dyDescent="0.25">
      <c r="A111" s="120" t="str">
        <f>IF(OR(B106=Data!$I$4,B106=Data!$I$5,B106=Data!$I$6,B106=Data!$I$7,B106=Data!$I$3),"Číslo LV 42)*","Číslo LV 42)")</f>
        <v>Číslo LV 42)*</v>
      </c>
      <c r="B111" s="229"/>
      <c r="C111" s="15"/>
    </row>
    <row r="112" spans="1:3" x14ac:dyDescent="0.25">
      <c r="A112" s="121" t="str">
        <f>IF(OR(B106="Vyberte druh nemovité věci",B106="pozemek",B106="stavba",B106="jednotka",B106="právo stavby",B106="jiné"),"Parcelní číslo 42)*","Parcelní číslo 42)")</f>
        <v>Parcelní číslo 42)*</v>
      </c>
      <c r="B112" s="253"/>
      <c r="C112" s="136"/>
    </row>
    <row r="113" spans="1:3" ht="15.75" customHeight="1" x14ac:dyDescent="0.25">
      <c r="A113" s="233" t="str">
        <f>IF(OR(AND(B106="stavba",B107=Data!$M$31),AND(B106="stavba",B107=Data!$M$32),AND(B106="stavba",Oznámení!B107=Data!$M$29),AND(B106="stavba",B107="")),"Číslo popisné/evidenční 43)*",IF(OR(B106="jiné",B106="pozemek",B106="právo stavby",B106="jednotka",B107=Data!$M$30,B107=Data!$M$33,B107=Data!$M$34,B107=Data!$M$35),"Číslo popisné/evidenční 43)","Číslo popisné/evidenční 43)*"))</f>
        <v>Číslo popisné/evidenční 43)*</v>
      </c>
      <c r="B113" s="253"/>
      <c r="C113" s="78"/>
    </row>
    <row r="114" spans="1:3" x14ac:dyDescent="0.25">
      <c r="A114" s="233" t="s">
        <v>220</v>
      </c>
      <c r="B114" s="253"/>
      <c r="C114" s="78"/>
    </row>
    <row r="115" spans="1:3" x14ac:dyDescent="0.25">
      <c r="A115" s="121" t="str">
        <f>IF(Data!W2=0,"Vlastnictví 44)                 �","Vlastnictví 44)")</f>
        <v>Vlastnictví 44)</v>
      </c>
      <c r="B115" s="103" t="s">
        <v>19</v>
      </c>
      <c r="C115" s="136"/>
    </row>
    <row r="116" spans="1:3" ht="15.75" thickBot="1" x14ac:dyDescent="0.3">
      <c r="A116" s="191" t="s">
        <v>118</v>
      </c>
      <c r="B116" s="164"/>
      <c r="C116" s="148"/>
    </row>
    <row r="117" spans="1:3" ht="15.75" thickTop="1" x14ac:dyDescent="0.25">
      <c r="A117" s="248" t="str">
        <f>IF(Data!W2=0,"Druh nemovité věci 38)*�","Druh nemovité věci 38)*")</f>
        <v>Druh nemovité věci 38)*</v>
      </c>
      <c r="B117" s="103" t="s">
        <v>8</v>
      </c>
      <c r="C117" s="20"/>
    </row>
    <row r="118" spans="1:3" x14ac:dyDescent="0.25">
      <c r="A118" s="78" t="str">
        <f>IF(Data!$W$2=0,"Specifikace druhu 39)*�",IF(OR(B117="jiné",B117="právo stavby"),"Specifikace druhu 39)","Specifikace druhu 39)*"))</f>
        <v>Specifikace druhu 39)*</v>
      </c>
      <c r="B118" s="103" t="s">
        <v>190</v>
      </c>
      <c r="C118" s="20"/>
    </row>
    <row r="119" spans="1:3" x14ac:dyDescent="0.25">
      <c r="A119" s="120" t="str">
        <f>IF(Data!W2=0,"Způsob nabytí 40)*        �","Způsob nabytí 40)*")</f>
        <v>Způsob nabytí 40)*</v>
      </c>
      <c r="B119" s="103" t="s">
        <v>9</v>
      </c>
      <c r="C119" s="376">
        <v>11</v>
      </c>
    </row>
    <row r="120" spans="1:3" x14ac:dyDescent="0.25">
      <c r="A120" s="115" t="s">
        <v>136</v>
      </c>
      <c r="B120" s="230"/>
      <c r="C120" s="15"/>
    </row>
    <row r="121" spans="1:3" x14ac:dyDescent="0.25">
      <c r="A121" s="121" t="str">
        <f>IF(OR(B117=Data!$I$4,B117=Data!$I$5,B117=Data!$I$6,B117=Data!$I$7,B117=Data!$I$3),"Obec - katastrální území*","Obec - katastrální území")</f>
        <v>Obec - katastrální území*</v>
      </c>
      <c r="B121" s="103"/>
      <c r="C121" s="15" t="s">
        <v>95</v>
      </c>
    </row>
    <row r="122" spans="1:3" x14ac:dyDescent="0.25">
      <c r="A122" s="120" t="str">
        <f>IF(OR(B117=Data!$I$4,B117=Data!$I$5,B117=Data!$I$6,B117=Data!$I$7,B117=Data!$I$3),"Číslo LV 42)*","Číslo LV 42)")</f>
        <v>Číslo LV 42)*</v>
      </c>
      <c r="B122" s="229"/>
      <c r="C122" s="15"/>
    </row>
    <row r="123" spans="1:3" x14ac:dyDescent="0.25">
      <c r="A123" s="121" t="str">
        <f>IF(OR(B117="Vyberte druh nemovité věci",B117="pozemek",B117="stavba",B117="jednotka",B117="právo stavby",B117="jiné"),"Parcelní číslo 42)*","Parcelní číslo 42)")</f>
        <v>Parcelní číslo 42)*</v>
      </c>
      <c r="B123" s="253"/>
      <c r="C123" s="136"/>
    </row>
    <row r="124" spans="1:3" ht="13.5" customHeight="1" x14ac:dyDescent="0.25">
      <c r="A124" s="233" t="str">
        <f>IF(OR(AND(B117="stavba",B118=Data!$M$31),AND(B117="stavba",B118=Data!$M$32),AND(B117="stavba",Oznámení!B118=Data!$M$29),AND(B117="stavba",B118="")),"Číslo popisné/evidenční 43)*",IF(OR(B117="jiné",B117="pozemek",B117="právo stavby",B117="jednotka",B118=Data!$M$30,B118=Data!$M$33,B118=Data!$M$34,B118=Data!$M$35),"Číslo popisné/evidenční 43)","Číslo popisné/evidenční 43)*"))</f>
        <v>Číslo popisné/evidenční 43)*</v>
      </c>
      <c r="B124" s="253"/>
      <c r="C124" s="78"/>
    </row>
    <row r="125" spans="1:3" x14ac:dyDescent="0.25">
      <c r="A125" s="233" t="s">
        <v>220</v>
      </c>
      <c r="B125" s="253"/>
      <c r="C125" s="78"/>
    </row>
    <row r="126" spans="1:3" x14ac:dyDescent="0.25">
      <c r="A126" s="121" t="str">
        <f>IF(Data!W2=0,"Vlastnictví 44)                 �","Vlastnictví 44)")</f>
        <v>Vlastnictví 44)</v>
      </c>
      <c r="B126" s="103" t="s">
        <v>19</v>
      </c>
      <c r="C126" s="136"/>
    </row>
    <row r="127" spans="1:3" ht="15.75" thickBot="1" x14ac:dyDescent="0.3">
      <c r="A127" s="141" t="s">
        <v>118</v>
      </c>
      <c r="B127" s="174"/>
      <c r="C127" s="15"/>
    </row>
    <row r="128" spans="1:3" ht="15.75" thickTop="1" x14ac:dyDescent="0.25">
      <c r="A128" s="249" t="str">
        <f>IF(Data!W2=0,"Druh nemovité věci 38)*�","Druh nemovité věci 38)*")</f>
        <v>Druh nemovité věci 38)*</v>
      </c>
      <c r="B128" s="234" t="s">
        <v>8</v>
      </c>
      <c r="C128" s="235"/>
    </row>
    <row r="129" spans="1:3" x14ac:dyDescent="0.25">
      <c r="A129" s="78" t="str">
        <f>IF(Data!$W$2=0,"Specifikace druhu 39)*�",IF(OR(B128="jiné",B128="právo stavby"),"Specifikace druhu 39)","Specifikace druhu 39)*"))</f>
        <v>Specifikace druhu 39)*</v>
      </c>
      <c r="B129" s="110" t="s">
        <v>190</v>
      </c>
      <c r="C129" s="20"/>
    </row>
    <row r="130" spans="1:3" x14ac:dyDescent="0.25">
      <c r="A130" s="120" t="str">
        <f>IF(Data!W2=0,"Způsob nabytí 40)*        �","Způsob nabytí 40)*")</f>
        <v>Způsob nabytí 40)*</v>
      </c>
      <c r="B130" s="103" t="s">
        <v>9</v>
      </c>
      <c r="C130" s="376">
        <v>12</v>
      </c>
    </row>
    <row r="131" spans="1:3" x14ac:dyDescent="0.25">
      <c r="A131" s="115" t="s">
        <v>136</v>
      </c>
      <c r="B131" s="230"/>
      <c r="C131" s="15"/>
    </row>
    <row r="132" spans="1:3" x14ac:dyDescent="0.25">
      <c r="A132" s="121" t="str">
        <f>IF(OR(B128=Data!$I$4,B128=Data!$I$5,B128=Data!$I$6,B128=Data!$I$7,B128=Data!$I$3),"Obec - katastrální území*","Obec - katastrální území")</f>
        <v>Obec - katastrální území*</v>
      </c>
      <c r="B132" s="103"/>
      <c r="C132" s="15" t="s">
        <v>95</v>
      </c>
    </row>
    <row r="133" spans="1:3" x14ac:dyDescent="0.25">
      <c r="A133" s="120" t="str">
        <f>IF(OR(B128=Data!$I$4,B128=Data!$I$5,B128=Data!$I$6,B128=Data!$I$7,B128=Data!$I$3),"Číslo LV 42)*","Číslo LV 42)")</f>
        <v>Číslo LV 42)*</v>
      </c>
      <c r="B133" s="229"/>
      <c r="C133" s="15"/>
    </row>
    <row r="134" spans="1:3" x14ac:dyDescent="0.25">
      <c r="A134" s="121" t="str">
        <f>IF(OR(B128="Vyberte druh nemovité věci",B128="pozemek",B128="stavba",B128="jednotka",B128="právo stavby",B128="jiné"),"Parcelní číslo 42)*","Parcelní číslo 42)")</f>
        <v>Parcelní číslo 42)*</v>
      </c>
      <c r="B134" s="253"/>
      <c r="C134" s="136"/>
    </row>
    <row r="135" spans="1:3" x14ac:dyDescent="0.25">
      <c r="A135" s="233" t="str">
        <f>IF(OR(AND(B128="stavba",B129=Data!$M$31),AND(B128="stavba",B129=Data!$M$32),AND(B128="stavba",Oznámení!B129=Data!$M$29),AND(B128="stavba",B129="")),"Číslo popisné/evidenční 43)*",IF(OR(B128="jiné",B128="pozemek",B128="právo stavby",B128="jednotka",B129=Data!$M$30,B129=Data!$M$33,B129=Data!$M$34,B129=Data!$M$35),"Číslo popisné/evidenční 43)","Číslo popisné/evidenční 43)*"))</f>
        <v>Číslo popisné/evidenční 43)*</v>
      </c>
      <c r="B135" s="253"/>
      <c r="C135" s="78"/>
    </row>
    <row r="136" spans="1:3" x14ac:dyDescent="0.25">
      <c r="A136" s="233" t="s">
        <v>220</v>
      </c>
      <c r="B136" s="253"/>
      <c r="C136" s="78"/>
    </row>
    <row r="137" spans="1:3" x14ac:dyDescent="0.25">
      <c r="A137" s="121" t="str">
        <f>IF(Data!W2=0,"Vlastnictví 44)                 �","Vlastnictví 44)")</f>
        <v>Vlastnictví 44)</v>
      </c>
      <c r="B137" s="103" t="s">
        <v>19</v>
      </c>
      <c r="C137" s="136"/>
    </row>
    <row r="138" spans="1:3" ht="15.75" thickBot="1" x14ac:dyDescent="0.3">
      <c r="A138" s="166" t="s">
        <v>118</v>
      </c>
      <c r="B138" s="164"/>
      <c r="C138" s="148"/>
    </row>
    <row r="139" spans="1:3" ht="15.75" thickTop="1" x14ac:dyDescent="0.25">
      <c r="A139" s="78" t="str">
        <f>IF(Data!W2=0,"Druh nemovité věci 38)*�","Druh nemovité věci 38)*")</f>
        <v>Druh nemovité věci 38)*</v>
      </c>
      <c r="B139" s="110" t="s">
        <v>8</v>
      </c>
      <c r="C139" s="20"/>
    </row>
    <row r="140" spans="1:3" x14ac:dyDescent="0.25">
      <c r="A140" s="78" t="str">
        <f>IF(Data!$W$2=0,"Specifikace druhu 39)*�",IF(OR(B139="jiné",B139="právo stavby"),"Specifikace druhu 39)","Specifikace druhu 39)*"))</f>
        <v>Specifikace druhu 39)*</v>
      </c>
      <c r="B140" s="110" t="s">
        <v>190</v>
      </c>
      <c r="C140" s="20"/>
    </row>
    <row r="141" spans="1:3" x14ac:dyDescent="0.25">
      <c r="A141" s="120" t="str">
        <f>IF(Data!W2=0,"Způsob nabytí 40)*        �","Způsob nabytí 40)*")</f>
        <v>Způsob nabytí 40)*</v>
      </c>
      <c r="B141" s="103" t="s">
        <v>9</v>
      </c>
      <c r="C141" s="376">
        <v>13</v>
      </c>
    </row>
    <row r="142" spans="1:3" x14ac:dyDescent="0.25">
      <c r="A142" s="115" t="s">
        <v>136</v>
      </c>
      <c r="B142" s="230"/>
      <c r="C142" s="15"/>
    </row>
    <row r="143" spans="1:3" x14ac:dyDescent="0.25">
      <c r="A143" s="121" t="str">
        <f>IF(OR(B139=Data!$I$4,B139=Data!$I$5,B139=Data!$I$6,B139=Data!$I$7,B139=Data!$I$3),"Obec - katastrální území*","Obec - katastrální území")</f>
        <v>Obec - katastrální území*</v>
      </c>
      <c r="B143" s="103"/>
      <c r="C143" s="15" t="s">
        <v>95</v>
      </c>
    </row>
    <row r="144" spans="1:3" x14ac:dyDescent="0.25">
      <c r="A144" s="120" t="str">
        <f>IF(OR(B139=Data!$I$4,B139=Data!$I$5,B139=Data!$I$6,B139=Data!$I$7,B139=Data!$I$3),"Číslo LV 42)*","Číslo LV 42)")</f>
        <v>Číslo LV 42)*</v>
      </c>
      <c r="B144" s="229"/>
      <c r="C144" s="15"/>
    </row>
    <row r="145" spans="1:3" x14ac:dyDescent="0.25">
      <c r="A145" s="121" t="str">
        <f>IF(OR(B139="Vyberte druh nemovité věci",B139="pozemek",B139="stavba",B139="jednotka",B139="právo stavby",B139="jiné"),"Parcelní číslo 42)*","Parcelní číslo 42)")</f>
        <v>Parcelní číslo 42)*</v>
      </c>
      <c r="B145" s="253"/>
      <c r="C145" s="136"/>
    </row>
    <row r="146" spans="1:3" x14ac:dyDescent="0.25">
      <c r="A146" s="233" t="str">
        <f>IF(OR(AND(B139="stavba",B140=Data!$M$31),AND(B139="stavba",B140=Data!$M$32),AND(B139="stavba",Oznámení!B140=Data!$M$29),AND(B139="stavba",B140="")),"Číslo popisné/evidenční 43)*",IF(OR(B139="jiné",B139="pozemek",B139="právo stavby",B139="jednotka",B140=Data!$M$30,B140=Data!$M$33,B140=Data!$M$34,B140=Data!$M$35),"Číslo popisné/evidenční 43)","Číslo popisné/evidenční 43)*"))</f>
        <v>Číslo popisné/evidenční 43)*</v>
      </c>
      <c r="B146" s="253"/>
      <c r="C146" s="78"/>
    </row>
    <row r="147" spans="1:3" x14ac:dyDescent="0.25">
      <c r="A147" s="233" t="s">
        <v>220</v>
      </c>
      <c r="B147" s="253"/>
      <c r="C147" s="78"/>
    </row>
    <row r="148" spans="1:3" x14ac:dyDescent="0.25">
      <c r="A148" s="121" t="str">
        <f>IF(Data!W2=0,"Vlastnictví 44)                 �","Vlastnictví 44)")</f>
        <v>Vlastnictví 44)</v>
      </c>
      <c r="B148" s="103" t="s">
        <v>19</v>
      </c>
      <c r="C148" s="136"/>
    </row>
    <row r="149" spans="1:3" ht="15.75" thickBot="1" x14ac:dyDescent="0.3">
      <c r="A149" s="166" t="s">
        <v>118</v>
      </c>
      <c r="B149" s="164"/>
      <c r="C149" s="148"/>
    </row>
    <row r="150" spans="1:3" ht="15.75" thickTop="1" x14ac:dyDescent="0.25">
      <c r="B150" s="238"/>
    </row>
    <row r="151" spans="1:3" x14ac:dyDescent="0.25">
      <c r="A151" s="141" t="s">
        <v>115</v>
      </c>
      <c r="B151" s="393"/>
    </row>
    <row r="152" spans="1:3" x14ac:dyDescent="0.25">
      <c r="A152" s="20"/>
    </row>
    <row r="153" spans="1:3" x14ac:dyDescent="0.25">
      <c r="A153" s="20"/>
    </row>
    <row r="154" spans="1:3" x14ac:dyDescent="0.25">
      <c r="A154" s="15"/>
    </row>
    <row r="155" spans="1:3" x14ac:dyDescent="0.25">
      <c r="A155" s="15"/>
    </row>
    <row r="156" spans="1:3" x14ac:dyDescent="0.25">
      <c r="A156" s="15"/>
    </row>
    <row r="187" ht="24" customHeight="1" x14ac:dyDescent="0.25"/>
  </sheetData>
  <sheetProtection algorithmName="SHA-512" hashValue="qcaZpskHCC+K2842Uam4/Evfc7pNiJ4zMY5lf5+/hQjv2CMvYhAJr15wn1MR5JYt/PaY89rrc2fwBRLDnAG1PQ==" saltValue="K+HoduLk3QuHi+MyBsBNYA==" spinCount="100000" sheet="1" objects="1" scenarios="1"/>
  <mergeCells count="9">
    <mergeCell ref="A82:C83"/>
    <mergeCell ref="A1:C1"/>
    <mergeCell ref="B3:C3"/>
    <mergeCell ref="B5:C5"/>
    <mergeCell ref="A9:C10"/>
    <mergeCell ref="B7:C7"/>
    <mergeCell ref="B8:C8"/>
    <mergeCell ref="B6:C6"/>
    <mergeCell ref="A11:C12"/>
  </mergeCells>
  <conditionalFormatting sqref="D68 A13:B45 C14:C16 C18:C45 B3:C7 A4:A11 B9:C10 A82 A46:C81 A84:C149">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C14:C16 B13:B81 C18:C81 A13:A82 A84:C151">
    <cfRule type="containsText" dxfId="25" priority="30" operator="containsText" text="Vyberte specifikaci druhu">
      <formula>NOT(ISERROR(SEARCH("Vyberte specifikaci druhu",A13)))</formula>
    </cfRule>
  </conditionalFormatting>
  <conditionalFormatting sqref="B117:B119 B126 B128:B130 B137 B139:B141 B148 B84:B86 B93 B95:B97 B104 B106:B108 B115 B46:B48 B55 B57:B59 B66 B68:B70 B77 B13:B15 B22 B24:B26 B33 B35:B37 B44">
    <cfRule type="expression" dxfId="24" priority="29">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06 - Věci nemovité</oddHeader>
    <oddFooter xml:space="preserve">&amp;R&amp;8&amp;P&amp;C </oddFooter>
    <firstFooter xml:space="preserve">&amp;R&amp;8&amp;P&amp;C </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ht="14.45" customHeight="1" x14ac:dyDescent="0.25">
      <c r="A1" s="508"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08"/>
      <c r="C1" s="508"/>
      <c r="E1" s="272">
        <f>Data!W2</f>
        <v>1</v>
      </c>
      <c r="L1" s="1"/>
    </row>
    <row r="2" spans="1:12" ht="14.25" customHeight="1" x14ac:dyDescent="0.25">
      <c r="L2" s="293"/>
    </row>
    <row r="3" spans="1:12" ht="14.45" customHeight="1" x14ac:dyDescent="0.25">
      <c r="A3" s="258" t="s">
        <v>326</v>
      </c>
      <c r="B3" s="509" t="s">
        <v>106</v>
      </c>
      <c r="C3" s="509"/>
      <c r="L3" s="1"/>
    </row>
    <row r="4" spans="1:12" ht="14.45" customHeight="1" x14ac:dyDescent="0.25">
      <c r="A4" s="137"/>
      <c r="B4" s="137" t="s">
        <v>82</v>
      </c>
      <c r="C4" s="139"/>
      <c r="L4" s="1"/>
    </row>
    <row r="5" spans="1:12" x14ac:dyDescent="0.25">
      <c r="A5" s="4" t="s">
        <v>170</v>
      </c>
      <c r="B5" s="517" t="str">
        <f>IF(Oznámení!B8="","",CONCATENATE(Oznámení!B8,", nar. ",TEXT(Oznámení!B9,"dd.mm.rrrr")))</f>
        <v/>
      </c>
      <c r="C5" s="518"/>
      <c r="L5" s="26"/>
    </row>
    <row r="6" spans="1:12" ht="15" customHeight="1" x14ac:dyDescent="0.25">
      <c r="A6" s="4" t="s">
        <v>171</v>
      </c>
      <c r="B6" s="512" t="str">
        <f>IF(Oznámení!B22="","",Oznámení!B22)</f>
        <v/>
      </c>
      <c r="C6" s="513"/>
      <c r="L6" s="8"/>
    </row>
    <row r="7" spans="1:12" x14ac:dyDescent="0.25">
      <c r="A7" s="4" t="s">
        <v>164</v>
      </c>
      <c r="B7" s="512" t="str">
        <f>IF(Data!W2=1,"Průběžné oznámení; řádné",IF(Data!W2=2,"Průběžné oznámení; doplnění",IF(Data!W2=0,"Průběžné oznámení;       ⃝   řádné              ⃝   doplnění")))</f>
        <v>Průběžné oznámení; řádné</v>
      </c>
      <c r="C7" s="513"/>
      <c r="L7" s="1"/>
    </row>
    <row r="8" spans="1:12" x14ac:dyDescent="0.25">
      <c r="A8" s="4" t="s">
        <v>165</v>
      </c>
      <c r="B8" s="514" t="str">
        <f>IF(Oznámení!B34="",CONCATENATE(TEXT(Oznámení!B32,"dd.mm.rrrr")),Oznámení!B34)</f>
        <v>1.1.2022 - 31.12.2022</v>
      </c>
      <c r="C8" s="515"/>
      <c r="L8" s="1"/>
    </row>
    <row r="9" spans="1:12" ht="11.1" customHeight="1" x14ac:dyDescent="0.25">
      <c r="A9" s="410" t="s">
        <v>119</v>
      </c>
      <c r="B9" s="422"/>
      <c r="C9" s="423"/>
      <c r="L9" s="8"/>
    </row>
    <row r="10" spans="1:12" ht="11.1" customHeight="1" x14ac:dyDescent="0.25">
      <c r="A10" s="411"/>
      <c r="B10" s="424"/>
      <c r="C10" s="425"/>
      <c r="L10" s="1"/>
    </row>
    <row r="11" spans="1:12" x14ac:dyDescent="0.25">
      <c r="A11" s="119" t="str">
        <f>IF(Data!W2=0,"Druh 47)*            �","Druh 47)*")</f>
        <v>Druh 47)*</v>
      </c>
      <c r="B11" s="267" t="s">
        <v>26</v>
      </c>
      <c r="L11" s="1"/>
    </row>
    <row r="12" spans="1:12" x14ac:dyDescent="0.25">
      <c r="A12" s="119" t="s">
        <v>137</v>
      </c>
      <c r="B12" s="103"/>
      <c r="C12" s="88"/>
      <c r="L12" s="1"/>
    </row>
    <row r="13" spans="1:12" x14ac:dyDescent="0.25">
      <c r="A13" s="132" t="s">
        <v>5</v>
      </c>
      <c r="B13" s="401"/>
      <c r="C13" s="66"/>
      <c r="L13" s="1"/>
    </row>
    <row r="14" spans="1:12" x14ac:dyDescent="0.25">
      <c r="A14" s="141" t="str">
        <f>IF(Data!W2=0,"Vlastnictví 49)     �","Vlastnictví 49)")</f>
        <v>Vlastnictví 49)</v>
      </c>
      <c r="B14" s="103" t="s">
        <v>19</v>
      </c>
      <c r="C14" s="64"/>
      <c r="L14" s="8"/>
    </row>
    <row r="15" spans="1:12" x14ac:dyDescent="0.25">
      <c r="A15" s="116" t="s">
        <v>179</v>
      </c>
      <c r="B15" s="231"/>
      <c r="C15" s="14"/>
      <c r="L15" s="1"/>
    </row>
    <row r="16" spans="1:12" ht="15.75" thickBot="1" x14ac:dyDescent="0.3">
      <c r="A16" s="193" t="s">
        <v>120</v>
      </c>
      <c r="B16" s="164"/>
      <c r="C16" s="148"/>
      <c r="L16" s="133"/>
    </row>
    <row r="17" spans="1:12" ht="15.75" thickTop="1" x14ac:dyDescent="0.25">
      <c r="A17" s="119" t="str">
        <f>IF(Data!W2=0,"Druh 47)*            �","Druh 47)*")</f>
        <v>Druh 47)*</v>
      </c>
      <c r="B17" s="110" t="s">
        <v>26</v>
      </c>
      <c r="C17" s="20"/>
      <c r="L17" s="43"/>
    </row>
    <row r="18" spans="1:12" x14ac:dyDescent="0.25">
      <c r="A18" s="119" t="s">
        <v>137</v>
      </c>
      <c r="B18" s="103"/>
      <c r="C18" s="88"/>
      <c r="L18" s="1"/>
    </row>
    <row r="19" spans="1:12" x14ac:dyDescent="0.25">
      <c r="A19" s="132" t="s">
        <v>5</v>
      </c>
      <c r="B19" s="401"/>
      <c r="C19" s="66"/>
      <c r="L19" s="1"/>
    </row>
    <row r="20" spans="1:12" x14ac:dyDescent="0.25">
      <c r="A20" s="141" t="str">
        <f>IF(Data!W2=0,"Vlastnictví 49)     �","Vlastnictví 49)")</f>
        <v>Vlastnictví 49)</v>
      </c>
      <c r="B20" s="103" t="s">
        <v>19</v>
      </c>
      <c r="C20" s="64"/>
      <c r="L20" s="1"/>
    </row>
    <row r="21" spans="1:12" x14ac:dyDescent="0.25">
      <c r="A21" s="116" t="s">
        <v>179</v>
      </c>
      <c r="B21" s="231"/>
      <c r="C21" s="14"/>
    </row>
    <row r="22" spans="1:12" ht="15.75" thickBot="1" x14ac:dyDescent="0.3">
      <c r="A22" s="193" t="s">
        <v>120</v>
      </c>
      <c r="B22" s="164"/>
      <c r="C22" s="148"/>
      <c r="L22" s="272"/>
    </row>
    <row r="23" spans="1:12" ht="15.75" thickTop="1" x14ac:dyDescent="0.25">
      <c r="A23" s="119" t="str">
        <f>IF(Data!W2=0,"Druh 47)*            �","Druh 47)*")</f>
        <v>Druh 47)*</v>
      </c>
      <c r="B23" s="110" t="s">
        <v>26</v>
      </c>
      <c r="C23" s="20"/>
    </row>
    <row r="24" spans="1:12" x14ac:dyDescent="0.25">
      <c r="A24" s="119" t="s">
        <v>137</v>
      </c>
      <c r="B24" s="103"/>
      <c r="C24" s="88"/>
    </row>
    <row r="25" spans="1:12" x14ac:dyDescent="0.25">
      <c r="A25" s="132" t="s">
        <v>5</v>
      </c>
      <c r="B25" s="401"/>
      <c r="C25" s="66"/>
    </row>
    <row r="26" spans="1:12" x14ac:dyDescent="0.25">
      <c r="A26" s="141" t="str">
        <f>IF(Data!W2=0,"Vlastnictví 49)     �","Vlastnictví 49)")</f>
        <v>Vlastnictví 49)</v>
      </c>
      <c r="B26" s="103" t="s">
        <v>19</v>
      </c>
      <c r="C26" s="64"/>
    </row>
    <row r="27" spans="1:12" x14ac:dyDescent="0.25">
      <c r="A27" s="116" t="s">
        <v>179</v>
      </c>
      <c r="B27" s="231"/>
      <c r="C27" s="14"/>
    </row>
    <row r="28" spans="1:12" ht="15.75" thickBot="1" x14ac:dyDescent="0.3">
      <c r="A28" s="193" t="s">
        <v>120</v>
      </c>
      <c r="B28" s="164"/>
      <c r="C28" s="148"/>
    </row>
    <row r="29" spans="1:12" ht="15.75" thickTop="1" x14ac:dyDescent="0.25">
      <c r="A29" s="119" t="str">
        <f>IF(Data!W2=0,"Druh 47)*            �","Druh 47)*")</f>
        <v>Druh 47)*</v>
      </c>
      <c r="B29" s="110" t="s">
        <v>26</v>
      </c>
      <c r="C29" s="20"/>
    </row>
    <row r="30" spans="1:12" x14ac:dyDescent="0.25">
      <c r="A30" s="119" t="s">
        <v>137</v>
      </c>
      <c r="B30" s="103"/>
      <c r="C30" s="88"/>
    </row>
    <row r="31" spans="1:12" x14ac:dyDescent="0.25">
      <c r="A31" s="132" t="s">
        <v>5</v>
      </c>
      <c r="B31" s="401"/>
      <c r="C31" s="66"/>
    </row>
    <row r="32" spans="1:12" x14ac:dyDescent="0.25">
      <c r="A32" s="141" t="str">
        <f>IF(Data!W2=0,"Vlastnictví 49)     �","Vlastnictví 49)")</f>
        <v>Vlastnictví 49)</v>
      </c>
      <c r="B32" s="103" t="s">
        <v>19</v>
      </c>
      <c r="C32" s="64"/>
    </row>
    <row r="33" spans="1:3" x14ac:dyDescent="0.25">
      <c r="A33" s="116" t="s">
        <v>179</v>
      </c>
      <c r="B33" s="231"/>
      <c r="C33" s="14"/>
    </row>
    <row r="34" spans="1:3" ht="15.75" thickBot="1" x14ac:dyDescent="0.3">
      <c r="A34" s="193" t="s">
        <v>120</v>
      </c>
      <c r="B34" s="164"/>
      <c r="C34" s="148"/>
    </row>
    <row r="35" spans="1:3" ht="15.75" thickTop="1" x14ac:dyDescent="0.25">
      <c r="A35" s="119" t="str">
        <f>IF(Data!W2=0,"Druh 47)*            �","Druh 47)*")</f>
        <v>Druh 47)*</v>
      </c>
      <c r="B35" s="110" t="s">
        <v>26</v>
      </c>
      <c r="C35" s="20"/>
    </row>
    <row r="36" spans="1:3" x14ac:dyDescent="0.25">
      <c r="A36" s="119" t="s">
        <v>137</v>
      </c>
      <c r="B36" s="103"/>
      <c r="C36" s="88"/>
    </row>
    <row r="37" spans="1:3" x14ac:dyDescent="0.25">
      <c r="A37" s="132" t="s">
        <v>5</v>
      </c>
      <c r="B37" s="401"/>
      <c r="C37" s="66"/>
    </row>
    <row r="38" spans="1:3" x14ac:dyDescent="0.25">
      <c r="A38" s="141" t="str">
        <f>IF(Data!W2=0,"Vlastnictví 49)     �","Vlastnictví 49)")</f>
        <v>Vlastnictví 49)</v>
      </c>
      <c r="B38" s="103" t="s">
        <v>19</v>
      </c>
      <c r="C38" s="64"/>
    </row>
    <row r="39" spans="1:3" x14ac:dyDescent="0.25">
      <c r="A39" s="116" t="s">
        <v>179</v>
      </c>
      <c r="B39" s="231"/>
      <c r="C39" s="14"/>
    </row>
    <row r="40" spans="1:3" ht="15.75" thickBot="1" x14ac:dyDescent="0.3">
      <c r="A40" s="193" t="s">
        <v>120</v>
      </c>
      <c r="B40" s="164"/>
      <c r="C40" s="148"/>
    </row>
    <row r="41" spans="1:3" ht="15.75" thickTop="1" x14ac:dyDescent="0.25">
      <c r="A41" s="119" t="str">
        <f>IF(Data!W2=0,"Druh 47)*            �","Druh 47)*")</f>
        <v>Druh 47)*</v>
      </c>
      <c r="B41" s="110" t="s">
        <v>26</v>
      </c>
      <c r="C41" s="20"/>
    </row>
    <row r="42" spans="1:3" x14ac:dyDescent="0.25">
      <c r="A42" s="119" t="s">
        <v>137</v>
      </c>
      <c r="B42" s="103"/>
      <c r="C42" s="88"/>
    </row>
    <row r="43" spans="1:3" x14ac:dyDescent="0.25">
      <c r="A43" s="132" t="s">
        <v>5</v>
      </c>
      <c r="B43" s="401"/>
      <c r="C43" s="66"/>
    </row>
    <row r="44" spans="1:3" x14ac:dyDescent="0.25">
      <c r="A44" s="141" t="str">
        <f>IF(Data!W2=0,"Vlastnictví 49)     �","Vlastnictví 49)")</f>
        <v>Vlastnictví 49)</v>
      </c>
      <c r="B44" s="103" t="s">
        <v>19</v>
      </c>
      <c r="C44" s="64"/>
    </row>
    <row r="45" spans="1:3" x14ac:dyDescent="0.25">
      <c r="A45" s="116" t="s">
        <v>179</v>
      </c>
      <c r="B45" s="231"/>
      <c r="C45" s="14"/>
    </row>
    <row r="46" spans="1:3" ht="15.75" thickBot="1" x14ac:dyDescent="0.3">
      <c r="A46" s="193" t="s">
        <v>120</v>
      </c>
      <c r="B46" s="164"/>
      <c r="C46" s="148"/>
    </row>
    <row r="47" spans="1:3" ht="15.75" thickTop="1" x14ac:dyDescent="0.25">
      <c r="A47" s="119" t="str">
        <f>IF(Data!W2=0,"Druh 47)*            �","Druh 47)*")</f>
        <v>Druh 47)*</v>
      </c>
      <c r="B47" s="103" t="s">
        <v>26</v>
      </c>
      <c r="C47" s="20"/>
    </row>
    <row r="48" spans="1:3" x14ac:dyDescent="0.25">
      <c r="A48" s="119" t="s">
        <v>137</v>
      </c>
      <c r="B48" s="103"/>
      <c r="C48" s="88"/>
    </row>
    <row r="49" spans="1:3" x14ac:dyDescent="0.25">
      <c r="A49" s="132" t="s">
        <v>5</v>
      </c>
      <c r="B49" s="401"/>
      <c r="C49" s="66"/>
    </row>
    <row r="50" spans="1:3" x14ac:dyDescent="0.25">
      <c r="A50" s="141" t="str">
        <f>IF(Data!W2=0,"Vlastnictví 49)     �","Vlastnictví 49)")</f>
        <v>Vlastnictví 49)</v>
      </c>
      <c r="B50" s="103" t="s">
        <v>19</v>
      </c>
      <c r="C50" s="64"/>
    </row>
    <row r="51" spans="1:3" x14ac:dyDescent="0.25">
      <c r="A51" s="116" t="s">
        <v>179</v>
      </c>
      <c r="B51" s="231"/>
      <c r="C51" s="14"/>
    </row>
    <row r="52" spans="1:3" ht="15.75" thickBot="1" x14ac:dyDescent="0.3">
      <c r="A52" s="193" t="s">
        <v>120</v>
      </c>
      <c r="B52" s="164"/>
      <c r="C52" s="148"/>
    </row>
    <row r="53" spans="1:3" ht="15.75" thickTop="1" x14ac:dyDescent="0.25">
      <c r="A53" s="119" t="str">
        <f>IF(Data!W2=0,"Druh 47)*            �","Druh 47)*")</f>
        <v>Druh 47)*</v>
      </c>
      <c r="B53" s="110" t="s">
        <v>26</v>
      </c>
      <c r="C53" s="20"/>
    </row>
    <row r="54" spans="1:3" x14ac:dyDescent="0.25">
      <c r="A54" s="119" t="s">
        <v>137</v>
      </c>
      <c r="B54" s="103"/>
      <c r="C54" s="88"/>
    </row>
    <row r="55" spans="1:3" x14ac:dyDescent="0.25">
      <c r="A55" s="132" t="s">
        <v>5</v>
      </c>
      <c r="B55" s="401"/>
      <c r="C55" s="66"/>
    </row>
    <row r="56" spans="1:3" x14ac:dyDescent="0.25">
      <c r="A56" s="141" t="str">
        <f>IF(Data!W2=0,"Vlastnictví 49)     �","Vlastnictví 49)")</f>
        <v>Vlastnictví 49)</v>
      </c>
      <c r="B56" s="103" t="s">
        <v>19</v>
      </c>
      <c r="C56" s="64"/>
    </row>
    <row r="57" spans="1:3" x14ac:dyDescent="0.25">
      <c r="A57" s="116" t="s">
        <v>179</v>
      </c>
      <c r="B57" s="231"/>
      <c r="C57" s="14"/>
    </row>
    <row r="58" spans="1:3" ht="15.75" thickBot="1" x14ac:dyDescent="0.3">
      <c r="A58" s="193" t="s">
        <v>120</v>
      </c>
      <c r="B58" s="164"/>
      <c r="C58" s="148"/>
    </row>
    <row r="59" spans="1:3" ht="15.75" thickTop="1" x14ac:dyDescent="0.25">
      <c r="A59" s="119" t="str">
        <f>IF(Data!W2=0,"Druh 47)*            �","Druh 47)*")</f>
        <v>Druh 47)*</v>
      </c>
      <c r="B59" s="110" t="s">
        <v>26</v>
      </c>
      <c r="C59" s="20"/>
    </row>
    <row r="60" spans="1:3" x14ac:dyDescent="0.25">
      <c r="A60" s="119" t="s">
        <v>137</v>
      </c>
      <c r="B60" s="103"/>
      <c r="C60" s="88"/>
    </row>
    <row r="61" spans="1:3" x14ac:dyDescent="0.25">
      <c r="A61" s="132" t="s">
        <v>5</v>
      </c>
      <c r="B61" s="401"/>
      <c r="C61" s="66"/>
    </row>
    <row r="62" spans="1:3" x14ac:dyDescent="0.25">
      <c r="A62" s="141" t="str">
        <f>IF(Data!W2=0,"Vlastnictví 49)     �","Vlastnictví 49)")</f>
        <v>Vlastnictví 49)</v>
      </c>
      <c r="B62" s="103" t="s">
        <v>19</v>
      </c>
      <c r="C62" s="64"/>
    </row>
    <row r="63" spans="1:3" x14ac:dyDescent="0.25">
      <c r="A63" s="116" t="s">
        <v>179</v>
      </c>
      <c r="B63" s="231"/>
      <c r="C63" s="14"/>
    </row>
    <row r="64" spans="1:3" ht="15.75" thickBot="1" x14ac:dyDescent="0.3">
      <c r="A64" s="193" t="s">
        <v>120</v>
      </c>
      <c r="B64" s="164"/>
      <c r="C64" s="148"/>
    </row>
    <row r="65" spans="1:3" ht="15.75" thickTop="1" x14ac:dyDescent="0.25">
      <c r="A65" s="119" t="str">
        <f>IF(Data!W2=0,"Druh 47)*            �","Druh 47)*")</f>
        <v>Druh 47)*</v>
      </c>
      <c r="B65" s="110" t="s">
        <v>26</v>
      </c>
      <c r="C65" s="20"/>
    </row>
    <row r="66" spans="1:3" x14ac:dyDescent="0.25">
      <c r="A66" s="119" t="s">
        <v>137</v>
      </c>
      <c r="B66" s="103"/>
      <c r="C66" s="88"/>
    </row>
    <row r="67" spans="1:3" x14ac:dyDescent="0.25">
      <c r="A67" s="132" t="s">
        <v>5</v>
      </c>
      <c r="B67" s="401"/>
      <c r="C67" s="66"/>
    </row>
    <row r="68" spans="1:3" x14ac:dyDescent="0.25">
      <c r="A68" s="141" t="str">
        <f>IF(Data!W2=0,"Vlastnictví 49)     �","Vlastnictví 49)")</f>
        <v>Vlastnictví 49)</v>
      </c>
      <c r="B68" s="103" t="s">
        <v>19</v>
      </c>
      <c r="C68" s="64"/>
    </row>
    <row r="69" spans="1:3" x14ac:dyDescent="0.25">
      <c r="A69" s="116" t="s">
        <v>179</v>
      </c>
      <c r="B69" s="231"/>
      <c r="C69" s="14"/>
    </row>
    <row r="70" spans="1:3" ht="15.75" thickBot="1" x14ac:dyDescent="0.3">
      <c r="A70" s="193" t="s">
        <v>120</v>
      </c>
      <c r="B70" s="164"/>
      <c r="C70" s="148"/>
    </row>
    <row r="71" spans="1:3" ht="15.75" thickTop="1" x14ac:dyDescent="0.25">
      <c r="A71" s="119" t="str">
        <f>IF(Data!W2=0,"Druh 47)*            �","Druh 47)*")</f>
        <v>Druh 47)*</v>
      </c>
      <c r="B71" s="110" t="s">
        <v>26</v>
      </c>
      <c r="C71" s="20"/>
    </row>
    <row r="72" spans="1:3" x14ac:dyDescent="0.25">
      <c r="A72" s="119" t="s">
        <v>137</v>
      </c>
      <c r="B72" s="103"/>
      <c r="C72" s="88"/>
    </row>
    <row r="73" spans="1:3" x14ac:dyDescent="0.25">
      <c r="A73" s="132" t="s">
        <v>5</v>
      </c>
      <c r="B73" s="401"/>
      <c r="C73" s="66"/>
    </row>
    <row r="74" spans="1:3" x14ac:dyDescent="0.25">
      <c r="A74" s="141" t="str">
        <f>IF(Data!W2=0,"Vlastnictví 49)     �","Vlastnictví 49)")</f>
        <v>Vlastnictví 49)</v>
      </c>
      <c r="B74" s="103" t="s">
        <v>19</v>
      </c>
      <c r="C74" s="64"/>
    </row>
    <row r="75" spans="1:3" x14ac:dyDescent="0.25">
      <c r="A75" s="116" t="s">
        <v>179</v>
      </c>
      <c r="B75" s="231"/>
      <c r="C75" s="14"/>
    </row>
    <row r="76" spans="1:3" ht="15.75" thickBot="1" x14ac:dyDescent="0.3">
      <c r="A76" s="193" t="s">
        <v>120</v>
      </c>
      <c r="B76" s="164"/>
      <c r="C76" s="148"/>
    </row>
    <row r="77" spans="1:3" ht="15.75" thickTop="1" x14ac:dyDescent="0.25">
      <c r="A77" s="119" t="str">
        <f>IF(Data!W2=0,"Druh 47)*            �","Druh 47)*")</f>
        <v>Druh 47)*</v>
      </c>
      <c r="B77" s="110" t="s">
        <v>26</v>
      </c>
      <c r="C77" s="20"/>
    </row>
    <row r="78" spans="1:3" x14ac:dyDescent="0.25">
      <c r="A78" s="119" t="s">
        <v>137</v>
      </c>
      <c r="B78" s="103"/>
      <c r="C78" s="88"/>
    </row>
    <row r="79" spans="1:3" x14ac:dyDescent="0.25">
      <c r="A79" s="132" t="s">
        <v>5</v>
      </c>
      <c r="B79" s="401"/>
      <c r="C79" s="66"/>
    </row>
    <row r="80" spans="1:3" x14ac:dyDescent="0.25">
      <c r="A80" s="141" t="str">
        <f>IF(Data!W2=0,"Vlastnictví 49)     �","Vlastnictví 49)")</f>
        <v>Vlastnictví 49)</v>
      </c>
      <c r="B80" s="103" t="s">
        <v>19</v>
      </c>
      <c r="C80" s="64"/>
    </row>
    <row r="81" spans="1:3" x14ac:dyDescent="0.25">
      <c r="A81" s="116" t="s">
        <v>179</v>
      </c>
      <c r="B81" s="231"/>
      <c r="C81" s="14"/>
    </row>
    <row r="82" spans="1:3" ht="15.75" thickBot="1" x14ac:dyDescent="0.3">
      <c r="A82" s="193" t="s">
        <v>120</v>
      </c>
      <c r="B82" s="164"/>
      <c r="C82" s="148"/>
    </row>
    <row r="83" spans="1:3" ht="15.75" thickTop="1" x14ac:dyDescent="0.25"/>
    <row r="84" spans="1:3" x14ac:dyDescent="0.25">
      <c r="A84" s="257" t="s">
        <v>115</v>
      </c>
      <c r="B84" s="390"/>
    </row>
  </sheetData>
  <sheetProtection algorithmName="SHA-512" hashValue="8KilbYyzbLwmra7eNEY7kvdu2rRzWP5gS2waPDXOpxsW18bmPsjtbABfiGsymiLyH0ZQ6y7yhgAbNfqOxRTlgA==" saltValue="92cmzrhFdZMjGmfUNQN2WQ==" spinCount="100000" sheet="1" objects="1" scenarios="1"/>
  <mergeCells count="7">
    <mergeCell ref="A1:C1"/>
    <mergeCell ref="B3:C3"/>
    <mergeCell ref="B5:C5"/>
    <mergeCell ref="A9:C10"/>
    <mergeCell ref="B7:C7"/>
    <mergeCell ref="B8:C8"/>
    <mergeCell ref="B6:C6"/>
  </mergeCells>
  <conditionalFormatting sqref="C12:C1048576 A11:B1048576 F1:XFD1048576 B3:C7 E12:E1048576 E1:E10 B9:C10 D1:D1048576 A4:A10">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&amp;L&amp;8strana č. &amp;P&amp;R&amp;8List č. 07 - Cenné papíry, zaknihované cenné papíry nebo práva s nimi spojená</oddHeader>
    <oddFooter xml:space="preserve">&amp;R&amp;8&amp;P&amp;C </oddFooter>
    <firstFooter xml:space="preserve">&amp;R&amp;10&amp;P&amp;C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2022-01-19T13:47:23Z</cp:lastPrinted>
  <dcterms:created xsi:type="dcterms:W3CDTF">2017-08-22T05:51:55Z</dcterms:created>
  <dcterms:modified xsi:type="dcterms:W3CDTF">2024-01-29T09:41:04Z</dcterms:modified>
</cp:coreProperties>
</file>